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71BCE4E-4CDE-4684-98C3-8D0EB9046F73}" xr6:coauthVersionLast="47" xr6:coauthVersionMax="47" xr10:uidLastSave="{00000000-0000-0000-0000-000000000000}"/>
  <bookViews>
    <workbookView xWindow="-108" yWindow="-108" windowWidth="23256" windowHeight="12456" xr2:uid="{3573B3AD-AC65-49EE-B5D7-49946ACD0F92}"/>
  </bookViews>
  <sheets>
    <sheet name="תקציב חודשי אישי" sheetId="5" r:id="rId1"/>
  </sheets>
  <definedNames>
    <definedName name="Budget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E9" i="5"/>
  <c r="E12" i="5"/>
  <c r="J12" i="5"/>
  <c r="E13" i="5"/>
  <c r="J13" i="5"/>
  <c r="E14" i="5"/>
  <c r="J14" i="5"/>
  <c r="E15" i="5"/>
  <c r="J15" i="5"/>
  <c r="E16" i="5"/>
  <c r="J16" i="5"/>
  <c r="E17" i="5"/>
  <c r="J17" i="5"/>
  <c r="E18" i="5"/>
  <c r="J18" i="5"/>
  <c r="E19" i="5"/>
  <c r="J19" i="5"/>
  <c r="E20" i="5"/>
  <c r="J20" i="5"/>
  <c r="E21" i="5"/>
  <c r="H21" i="5"/>
  <c r="I21" i="5"/>
  <c r="C22" i="5"/>
  <c r="D22" i="5"/>
  <c r="J24" i="5"/>
  <c r="E25" i="5"/>
  <c r="J25" i="5"/>
  <c r="E26" i="5"/>
  <c r="J26" i="5"/>
  <c r="E27" i="5"/>
  <c r="J27" i="5"/>
  <c r="E28" i="5"/>
  <c r="J28" i="5"/>
  <c r="E29" i="5"/>
  <c r="J29" i="5"/>
  <c r="E30" i="5"/>
  <c r="H30" i="5"/>
  <c r="I30" i="5"/>
  <c r="E31" i="5"/>
  <c r="C32" i="5"/>
  <c r="D32" i="5"/>
  <c r="J33" i="5"/>
  <c r="J34" i="5"/>
  <c r="E35" i="5"/>
  <c r="J35" i="5"/>
  <c r="E36" i="5"/>
  <c r="J36" i="5"/>
  <c r="E37" i="5"/>
  <c r="H37" i="5"/>
  <c r="I37" i="5"/>
  <c r="E38" i="5"/>
  <c r="C39" i="5"/>
  <c r="D39" i="5"/>
  <c r="J40" i="5"/>
  <c r="J41" i="5"/>
  <c r="E42" i="5"/>
  <c r="J42" i="5"/>
  <c r="E43" i="5"/>
  <c r="H43" i="5"/>
  <c r="I43" i="5"/>
  <c r="E44" i="5"/>
  <c r="C45" i="5"/>
  <c r="D45" i="5"/>
  <c r="J46" i="5"/>
  <c r="J47" i="5"/>
  <c r="E48" i="5"/>
  <c r="J48" i="5"/>
  <c r="E49" i="5"/>
  <c r="H49" i="5"/>
  <c r="I49" i="5"/>
  <c r="E50" i="5"/>
  <c r="E51" i="5"/>
  <c r="E52" i="5"/>
  <c r="J52" i="5"/>
  <c r="C53" i="5"/>
  <c r="D53" i="5"/>
  <c r="J53" i="5"/>
  <c r="J54" i="5"/>
  <c r="J55" i="5"/>
  <c r="E56" i="5"/>
  <c r="H56" i="5"/>
  <c r="I56" i="5"/>
  <c r="E57" i="5"/>
  <c r="E58" i="5"/>
  <c r="E59" i="5"/>
  <c r="E60" i="5"/>
  <c r="E61" i="5"/>
  <c r="E62" i="5"/>
  <c r="C63" i="5"/>
  <c r="D63" i="5"/>
  <c r="J43" i="5" l="1"/>
  <c r="E22" i="5"/>
  <c r="J21" i="5"/>
  <c r="J56" i="5"/>
  <c r="E53" i="5"/>
  <c r="J37" i="5"/>
  <c r="E32" i="5"/>
  <c r="J60" i="5"/>
  <c r="J6" i="5" s="1"/>
  <c r="J30" i="5"/>
  <c r="J62" i="5" s="1"/>
  <c r="E63" i="5"/>
  <c r="J49" i="5"/>
  <c r="E45" i="5"/>
  <c r="E39" i="5"/>
  <c r="J58" i="5"/>
  <c r="J4" i="5" s="1"/>
  <c r="J8" i="5" l="1"/>
</calcChain>
</file>

<file path=xl/sharedStrings.xml><?xml version="1.0" encoding="utf-8"?>
<sst xmlns="http://schemas.openxmlformats.org/spreadsheetml/2006/main" count="140" uniqueCount="76">
  <si>
    <t>בידור</t>
  </si>
  <si>
    <t>גז</t>
  </si>
  <si>
    <t>חשמל</t>
  </si>
  <si>
    <t>ביטוח</t>
  </si>
  <si>
    <t>מצרכים</t>
  </si>
  <si>
    <t>דיור</t>
  </si>
  <si>
    <t>הכנסה 1</t>
  </si>
  <si>
    <t>סך הכל</t>
  </si>
  <si>
    <t>טלפון</t>
  </si>
  <si>
    <t>דלק</t>
  </si>
  <si>
    <t>תחבורה</t>
  </si>
  <si>
    <t>סך הפרש</t>
  </si>
  <si>
    <t>אחר</t>
  </si>
  <si>
    <t>תשלומים או עמלות של ארגון</t>
  </si>
  <si>
    <t>סך עלות בפועל</t>
  </si>
  <si>
    <t>מועדון בריאות</t>
  </si>
  <si>
    <t>ניקוי יבש</t>
  </si>
  <si>
    <t>סך עלות מתוכננת</t>
  </si>
  <si>
    <t>ביגוד</t>
  </si>
  <si>
    <t>שיער/ציפורניים</t>
  </si>
  <si>
    <t>טיפול רפואי</t>
  </si>
  <si>
    <t>הפרש</t>
  </si>
  <si>
    <t>עלות בפועל</t>
  </si>
  <si>
    <t>עלות מתוכננת</t>
  </si>
  <si>
    <t>טיפול אישי</t>
  </si>
  <si>
    <t>תשלומים בשיעבוד או פסק דין</t>
  </si>
  <si>
    <t>דמי מזונות</t>
  </si>
  <si>
    <t>פרקליט</t>
  </si>
  <si>
    <t>שירותים משפטיים</t>
  </si>
  <si>
    <t>צעצועים</t>
  </si>
  <si>
    <t>טיפוח</t>
  </si>
  <si>
    <t>צדקה 3</t>
  </si>
  <si>
    <t>מזון</t>
  </si>
  <si>
    <t>צדקה 2</t>
  </si>
  <si>
    <t>חיות מחמד</t>
  </si>
  <si>
    <t>צדקה 1</t>
  </si>
  <si>
    <t>מתנות ותרומות</t>
  </si>
  <si>
    <t>אכילה במסעדה</t>
  </si>
  <si>
    <t>חשבון השקעה</t>
  </si>
  <si>
    <t>חשבון פנסיה</t>
  </si>
  <si>
    <t>חסכונות או השקעות</t>
  </si>
  <si>
    <t>חיים</t>
  </si>
  <si>
    <t>בריאות</t>
  </si>
  <si>
    <t>מקומי</t>
  </si>
  <si>
    <t>בית</t>
  </si>
  <si>
    <t>מחוז</t>
  </si>
  <si>
    <t>פדרלי</t>
  </si>
  <si>
    <t>מיסים</t>
  </si>
  <si>
    <t>תחזוקה</t>
  </si>
  <si>
    <t>כרטיס אשראי</t>
  </si>
  <si>
    <t>רישוי</t>
  </si>
  <si>
    <t>דמי נסיעה באוטובוס/מונית</t>
  </si>
  <si>
    <t>סטודנט</t>
  </si>
  <si>
    <t>תשלום רכב</t>
  </si>
  <si>
    <t>אישי</t>
  </si>
  <si>
    <t>הלוואות</t>
  </si>
  <si>
    <t>ציוד</t>
  </si>
  <si>
    <t>תחזוקה או תיקונים</t>
  </si>
  <si>
    <t>סילוק פסולת</t>
  </si>
  <si>
    <t>תיאטרון</t>
  </si>
  <si>
    <t>כבלים</t>
  </si>
  <si>
    <t>אירועי ספורט</t>
  </si>
  <si>
    <t>מים וביוב</t>
  </si>
  <si>
    <t>הופעות</t>
  </si>
  <si>
    <t>סרטים</t>
  </si>
  <si>
    <t>תקליטורים</t>
  </si>
  <si>
    <t>וידאו/DVD</t>
  </si>
  <si>
    <t>משכנתה או דמי שכירות</t>
  </si>
  <si>
    <t>סך הכנסה חודשית</t>
  </si>
  <si>
    <t>הפרש (בפועל פחות מתוכנן)</t>
  </si>
  <si>
    <t>הכנסה נוספת</t>
  </si>
  <si>
    <t>הכנסה חודשית בפועל</t>
  </si>
  <si>
    <t>מאזן בפועל (הכנסה בפועל פחות הוצאות)</t>
  </si>
  <si>
    <t>מאזן מתוכנן (הכנסה מתוכננת פחות הוצאות)</t>
  </si>
  <si>
    <t>הכנסה חודשית מתוכננת</t>
  </si>
  <si>
    <t>תקציב חודשי אישי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</si>
</sst>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1" formatCode="&quot;₪&quot;#,##0_);[Red]\(&quot;₪&quot;#,##0\)"/>
    <numFmt numFmtId="172" formatCode="&quot;₪&quot;#,##0"/>
  </numFmts>
  <fonts count="13" x14ac:knownFonts="1">
    <font>
      <sz val="11"/>
      <color theme="1"/>
      <name val="Arial"/>
      <family val="2"/>
      <charset val="177"/>
      <scheme val="minor"/>
    </font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.5"/>
      <color theme="0" tint="-0.34998626667073579"/>
      <name val="Times New Roman"/>
      <family val="1"/>
      <scheme val="major"/>
    </font>
    <font>
      <b/>
      <sz val="22"/>
      <color theme="0" tint="-0.34998626667073579"/>
      <name val="Times New Roman"/>
      <family val="2"/>
      <scheme val="major"/>
    </font>
    <font>
      <sz val="10"/>
      <color theme="1"/>
      <name val="Arial"/>
      <family val="1"/>
      <scheme val="minor"/>
    </font>
    <font>
      <sz val="10"/>
      <color theme="1"/>
      <name val="Arial"/>
      <family val="2"/>
      <scheme val="minor"/>
    </font>
    <font>
      <b/>
      <sz val="10"/>
      <color indexed="63"/>
      <name val="Arial"/>
      <family val="2"/>
      <scheme val="minor"/>
    </font>
    <font>
      <sz val="10"/>
      <color indexed="63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26"/>
      <color indexed="63"/>
      <name val="Times New Roman"/>
      <family val="1"/>
      <scheme val="major"/>
    </font>
    <font>
      <sz val="30"/>
      <color indexed="6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</cellStyleXfs>
  <cellXfs count="39">
    <xf numFmtId="0" fontId="0" fillId="0" borderId="0" xfId="0"/>
    <xf numFmtId="0" fontId="6" fillId="0" borderId="0" xfId="6"/>
    <xf numFmtId="171" fontId="7" fillId="3" borderId="1" xfId="6" applyNumberFormat="1" applyFont="1" applyFill="1" applyBorder="1" applyAlignment="1">
      <alignment horizontal="right" vertical="center"/>
    </xf>
    <xf numFmtId="0" fontId="7" fillId="4" borderId="1" xfId="6" applyFont="1" applyFill="1" applyBorder="1" applyAlignment="1">
      <alignment horizontal="right" vertical="center" shrinkToFit="1"/>
    </xf>
    <xf numFmtId="0" fontId="8" fillId="0" borderId="0" xfId="6" applyFont="1" applyAlignment="1">
      <alignment horizontal="right" vertical="center"/>
    </xf>
    <xf numFmtId="172" fontId="9" fillId="0" borderId="2" xfId="6" applyNumberFormat="1" applyFont="1" applyBorder="1"/>
    <xf numFmtId="172" fontId="9" fillId="0" borderId="3" xfId="6" applyNumberFormat="1" applyFont="1" applyBorder="1"/>
    <xf numFmtId="0" fontId="9" fillId="0" borderId="4" xfId="6" applyFont="1" applyBorder="1"/>
    <xf numFmtId="172" fontId="9" fillId="0" borderId="2" xfId="6" applyNumberFormat="1" applyFont="1" applyBorder="1" applyAlignment="1">
      <alignment horizontal="right" vertical="center"/>
    </xf>
    <xf numFmtId="0" fontId="9" fillId="0" borderId="4" xfId="6" applyFont="1" applyBorder="1" applyAlignment="1">
      <alignment shrinkToFit="1"/>
    </xf>
    <xf numFmtId="0" fontId="8" fillId="0" borderId="5" xfId="6" applyFont="1" applyBorder="1" applyAlignment="1">
      <alignment horizontal="right" vertical="center"/>
    </xf>
    <xf numFmtId="0" fontId="9" fillId="0" borderId="0" xfId="6" applyFont="1" applyAlignment="1">
      <alignment horizontal="right" vertical="center"/>
    </xf>
    <xf numFmtId="0" fontId="9" fillId="0" borderId="2" xfId="6" applyFont="1" applyBorder="1"/>
    <xf numFmtId="0" fontId="9" fillId="0" borderId="3" xfId="6" applyFont="1" applyBorder="1"/>
    <xf numFmtId="0" fontId="9" fillId="0" borderId="0" xfId="6" applyFont="1" applyAlignment="1">
      <alignment horizontal="right" vertical="center"/>
    </xf>
    <xf numFmtId="172" fontId="10" fillId="0" borderId="3" xfId="6" applyNumberFormat="1" applyFont="1" applyBorder="1"/>
    <xf numFmtId="0" fontId="10" fillId="0" borderId="0" xfId="6" applyFont="1" applyAlignment="1">
      <alignment horizontal="right" vertical="center" wrapText="1"/>
    </xf>
    <xf numFmtId="171" fontId="7" fillId="5" borderId="0" xfId="6" applyNumberFormat="1" applyFont="1" applyFill="1" applyAlignment="1">
      <alignment horizontal="center" vertical="center"/>
    </xf>
    <xf numFmtId="0" fontId="7" fillId="5" borderId="0" xfId="6" applyFont="1" applyFill="1" applyAlignment="1">
      <alignment horizontal="right" vertical="center" wrapText="1"/>
    </xf>
    <xf numFmtId="0" fontId="7" fillId="0" borderId="0" xfId="6" applyFont="1" applyAlignment="1">
      <alignment horizontal="right" vertical="center" wrapText="1"/>
    </xf>
    <xf numFmtId="171" fontId="7" fillId="5" borderId="0" xfId="6" applyNumberFormat="1" applyFont="1" applyFill="1" applyAlignment="1">
      <alignment horizontal="right" vertical="center"/>
    </xf>
    <xf numFmtId="0" fontId="8" fillId="5" borderId="0" xfId="6" applyFont="1" applyFill="1" applyAlignment="1">
      <alignment horizontal="right" vertical="center" wrapText="1"/>
    </xf>
    <xf numFmtId="0" fontId="8" fillId="0" borderId="0" xfId="6" applyFont="1" applyAlignment="1">
      <alignment horizontal="right" vertical="center" wrapText="1"/>
    </xf>
    <xf numFmtId="171" fontId="7" fillId="3" borderId="1" xfId="6" applyNumberFormat="1" applyFont="1" applyFill="1" applyBorder="1" applyAlignment="1">
      <alignment horizontal="right" vertical="center"/>
    </xf>
    <xf numFmtId="0" fontId="7" fillId="3" borderId="6" xfId="6" applyFont="1" applyFill="1" applyBorder="1" applyAlignment="1">
      <alignment horizontal="right" vertical="center" wrapText="1"/>
    </xf>
    <xf numFmtId="0" fontId="7" fillId="3" borderId="7" xfId="6" applyFont="1" applyFill="1" applyBorder="1" applyAlignment="1">
      <alignment horizontal="right" vertical="center" wrapText="1"/>
    </xf>
    <xf numFmtId="0" fontId="7" fillId="4" borderId="8" xfId="6" applyFont="1" applyFill="1" applyBorder="1" applyAlignment="1">
      <alignment horizontal="right" vertical="center" shrinkToFit="1"/>
    </xf>
    <xf numFmtId="171" fontId="8" fillId="4" borderId="1" xfId="6" applyNumberFormat="1" applyFont="1" applyFill="1" applyBorder="1" applyAlignment="1">
      <alignment horizontal="right" vertical="center"/>
    </xf>
    <xf numFmtId="0" fontId="7" fillId="4" borderId="6" xfId="6" applyFont="1" applyFill="1" applyBorder="1" applyAlignment="1">
      <alignment horizontal="right" vertical="center" wrapText="1"/>
    </xf>
    <xf numFmtId="0" fontId="7" fillId="4" borderId="7" xfId="6" applyFont="1" applyFill="1" applyBorder="1" applyAlignment="1">
      <alignment horizontal="right" vertical="center" wrapText="1"/>
    </xf>
    <xf numFmtId="0" fontId="7" fillId="4" borderId="9" xfId="6" applyFont="1" applyFill="1" applyBorder="1" applyAlignment="1">
      <alignment horizontal="right" vertical="center" shrinkToFit="1"/>
    </xf>
    <xf numFmtId="0" fontId="7" fillId="4" borderId="10" xfId="6" applyFont="1" applyFill="1" applyBorder="1" applyAlignment="1">
      <alignment horizontal="right" vertical="center" shrinkToFit="1"/>
    </xf>
    <xf numFmtId="0" fontId="8" fillId="5" borderId="0" xfId="6" applyFont="1" applyFill="1" applyAlignment="1">
      <alignment horizontal="right" vertical="center"/>
    </xf>
    <xf numFmtId="0" fontId="7" fillId="5" borderId="0" xfId="6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8" fillId="0" borderId="0" xfId="6" applyFont="1" applyAlignment="1">
      <alignment horizontal="right" vertical="center" wrapText="1"/>
    </xf>
    <xf numFmtId="0" fontId="11" fillId="0" borderId="0" xfId="6" applyFont="1" applyAlignment="1">
      <alignment vertical="center"/>
    </xf>
    <xf numFmtId="0" fontId="8" fillId="0" borderId="0" xfId="6" applyFont="1" applyAlignment="1">
      <alignment horizontal="right"/>
    </xf>
    <xf numFmtId="0" fontId="12" fillId="0" borderId="0" xfId="6" applyFont="1" applyAlignment="1">
      <alignment horizontal="right" wrapText="1"/>
    </xf>
  </cellXfs>
  <cellStyles count="7">
    <cellStyle name="20% - הדגשה1 2" xfId="2" xr:uid="{47CCB8CB-B233-46DA-B9E5-8CE37DB53C2F}"/>
    <cellStyle name="Normal" xfId="0" builtinId="0"/>
    <cellStyle name="Normal 2" xfId="1" xr:uid="{C244A9FF-E720-41CB-A499-1F84B3A7A834}"/>
    <cellStyle name="Normal 3" xfId="5" xr:uid="{DE2E0A6F-D8B6-4EE2-9A06-0B7BC367BBDB}"/>
    <cellStyle name="Normal 4" xfId="6" xr:uid="{5AE40C59-F188-4C7B-B132-95339D236FDA}"/>
    <cellStyle name="כותרת 1 2" xfId="3" xr:uid="{3422364D-27D6-4230-9CC4-E5756D0AC39C}"/>
    <cellStyle name="כותרת 5" xfId="4" xr:uid="{FBF46193-8BC1-49CC-8CE4-6AA7D49F45FE}"/>
  </cellStyles>
  <dxfs count="162"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Arial"/>
        <scheme val="minor"/>
      </font>
      <numFmt numFmtId="174" formatCode="\₪#,##0.00"/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Arial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</dxf>
    <dxf>
      <font>
        <u val="none"/>
        <vertAlign val="baseline"/>
        <name val="Arial"/>
        <scheme val="minor"/>
      </font>
    </dxf>
    <dxf>
      <font>
        <u val="none"/>
        <vertAlign val="baseline"/>
        <sz val="10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4" formatCode="\₪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numFmt numFmtId="173" formatCode="\₪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TableStyleMedium2" defaultPivotStyle="PivotStyleLight16">
    <tableStyle name="Family Budget Cash Available" pivot="0" count="6" xr9:uid="{8403E420-A3CF-46AC-B8B5-F3DC1B4B19D6}">
      <tableStyleElement type="wholeTable" dxfId="161"/>
      <tableStyleElement type="headerRow" dxfId="160"/>
      <tableStyleElement type="totalRow" dxfId="159"/>
      <tableStyleElement type="firstColumn" dxfId="158"/>
      <tableStyleElement type="firstHeaderCell" dxfId="157"/>
      <tableStyleElement type="firstTotalCell" dxfId="156"/>
    </tableStyle>
    <tableStyle name="Family Budget Cash Available 2" pivot="0" count="6" xr9:uid="{2DEF23C9-0E04-4D50-9D05-2608E0265C1C}">
      <tableStyleElement type="wholeTable" dxfId="155"/>
      <tableStyleElement type="headerRow" dxfId="154"/>
      <tableStyleElement type="totalRow" dxfId="153"/>
      <tableStyleElement type="firstColumn" dxfId="152"/>
      <tableStyleElement type="firstHeaderCell" dxfId="151"/>
      <tableStyleElement type="firstTotalCell" dxfId="150"/>
    </tableStyle>
    <tableStyle name="Family Budget Cash Available 3" pivot="0" count="6" xr9:uid="{BE9C2524-4E2B-4967-A181-28D31E997B33}">
      <tableStyleElement type="wholeTable" dxfId="149"/>
      <tableStyleElement type="headerRow" dxfId="148"/>
      <tableStyleElement type="totalRow" dxfId="147"/>
      <tableStyleElement type="firstColumn" dxfId="146"/>
      <tableStyleElement type="firstHeaderCell" dxfId="145"/>
      <tableStyleElement type="firstTotalCell" dxfId="1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D5B932F-F05F-47A9-8E64-78C563865B43}" name="טבלה16" displayName="טבלה16" ref="B11:E22" totalsRowCount="1" headerRowDxfId="143" dataDxfId="142" totalsRowDxfId="141" tableBorderDxfId="140">
  <autoFilter ref="B11:E21" xr:uid="{00000000-0009-0000-0100-000001000000}"/>
  <tableColumns count="4">
    <tableColumn id="1" xr3:uid="{00000000-0010-0000-0000-000001000000}" name="דיור" totalsRowLabel="סך הכל" dataDxfId="138" totalsRowDxfId="139"/>
    <tableColumn id="2" xr3:uid="{00000000-0010-0000-0000-000002000000}" name="עלות מתוכננת" totalsRowFunction="sum" dataDxfId="136" totalsRowDxfId="137"/>
    <tableColumn id="3" xr3:uid="{00000000-0010-0000-0000-000003000000}" name="עלות בפועל" totalsRowFunction="sum" dataDxfId="134" totalsRowDxfId="135"/>
    <tableColumn id="4" xr3:uid="{00000000-0010-0000-0000-000004000000}" name="הפרש" totalsRowFunction="sum" dataDxfId="132" totalsRowDxfId="133">
      <calculatedColumnFormula>טבלה16[[#This Row],[עלות מתוכננת]]-טבלה16[[#This Row],[עלות בפועל]]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6585EDE-0FBC-4BBF-AE1E-C86DE6A9A1E1}" name="טבלה10" displayName="טבלה10" ref="G39:J43" totalsRowCount="1" headerRowDxfId="35" dataDxfId="34" totalsRowDxfId="33" tableBorderDxfId="32">
  <autoFilter ref="G39:J42" xr:uid="{00000000-0009-0000-0100-00000A000000}"/>
  <tableColumns count="4">
    <tableColumn id="1" xr3:uid="{00000000-0010-0000-0900-000001000000}" name="חסכונות או השקעות" totalsRowLabel="סך הכל" dataDxfId="30" totalsRowDxfId="31"/>
    <tableColumn id="2" xr3:uid="{00000000-0010-0000-0900-000002000000}" name="עלות מתוכננת" totalsRowFunction="sum" dataDxfId="28" totalsRowDxfId="29"/>
    <tableColumn id="3" xr3:uid="{00000000-0010-0000-0900-000003000000}" name="עלות בפועל" totalsRowFunction="sum" dataDxfId="26" totalsRowDxfId="27"/>
    <tableColumn id="4" xr3:uid="{00000000-0010-0000-0900-000004000000}" name="הפרש" totalsRowFunction="sum" dataDxfId="24" totalsRowDxfId="25">
      <calculatedColumnFormula>טבלה10[[#This Row],[עלות מתוכננת]]-טבלה10[[#This Row],[עלות בפועל]]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EE7D02D-F535-4834-9DDE-DFC66AC94520}" name="טבלה7" displayName="טבלה7" ref="B55:E63" totalsRowCount="1" headerRowDxfId="23" dataDxfId="22" totalsRowDxfId="21" tableBorderDxfId="20">
  <autoFilter ref="B55:E62" xr:uid="{00000000-0009-0000-0100-000007000000}"/>
  <tableColumns count="4">
    <tableColumn id="1" xr3:uid="{00000000-0010-0000-0A00-000001000000}" name="טיפול אישי" totalsRowLabel="סך הכל" dataDxfId="18" totalsRowDxfId="19"/>
    <tableColumn id="2" xr3:uid="{00000000-0010-0000-0A00-000002000000}" name="עלות מתוכננת" totalsRowFunction="sum" dataDxfId="16" totalsRowDxfId="17"/>
    <tableColumn id="3" xr3:uid="{00000000-0010-0000-0A00-000003000000}" name="עלות בפועל" totalsRowFunction="sum" dataDxfId="14" totalsRowDxfId="15"/>
    <tableColumn id="4" xr3:uid="{00000000-0010-0000-0A00-000004000000}" name="הפרש" totalsRowFunction="sum" dataDxfId="12" totalsRowDxfId="13">
      <calculatedColumnFormula>טבלה7[[#This Row],[עלות מתוכננת]]-טבלה7[[#This Row],[עלות בפועל]]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926CA35-D9A5-41B2-B1C7-667C9E5F3EC6}" name="טבלה2" displayName="טבלה2" ref="G11:J21" totalsRowCount="1" headerRowDxfId="11" dataDxfId="10" totalsRowDxfId="9" tableBorderDxfId="8">
  <autoFilter ref="G11:J20" xr:uid="{00000000-0009-0000-0100-000002000000}"/>
  <tableColumns count="4">
    <tableColumn id="1" xr3:uid="{00000000-0010-0000-0B00-000001000000}" name="בידור" totalsRowLabel="סך הכל" dataDxfId="6" totalsRowDxfId="7"/>
    <tableColumn id="2" xr3:uid="{00000000-0010-0000-0B00-000002000000}" name="עלות מתוכננת" totalsRowFunction="sum" dataDxfId="4" totalsRowDxfId="5"/>
    <tableColumn id="3" xr3:uid="{00000000-0010-0000-0B00-000003000000}" name="עלות בפועל" totalsRowFunction="sum" dataDxfId="2" totalsRowDxfId="3"/>
    <tableColumn id="4" xr3:uid="{00000000-0010-0000-0B00-000004000000}" name="הפרש" totalsRowFunction="sum" dataDxfId="0" totalsRowDxfId="1">
      <calculatedColumnFormula>טבלה2[[#This Row],[עלות מתוכננת]]-טבלה2[[#This Row],[עלות בפועל]]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72001F6-78AA-4F6E-939C-6080A1B11F9D}" name="טבלה4" displayName="טבלה4" ref="B34:E39" totalsRowCount="1" headerRowDxfId="131" dataDxfId="130" totalsRowDxfId="129" tableBorderDxfId="128">
  <autoFilter ref="B34:E38" xr:uid="{00000000-0009-0000-0100-000004000000}"/>
  <tableColumns count="4">
    <tableColumn id="1" xr3:uid="{00000000-0010-0000-0100-000001000000}" name="ביטוח" totalsRowLabel="סך הכל" dataDxfId="126" totalsRowDxfId="127"/>
    <tableColumn id="2" xr3:uid="{00000000-0010-0000-0100-000002000000}" name="עלות מתוכננת" totalsRowFunction="sum" dataDxfId="124" totalsRowDxfId="125"/>
    <tableColumn id="3" xr3:uid="{00000000-0010-0000-0100-000003000000}" name="עלות בפועל" totalsRowFunction="sum" dataDxfId="122" totalsRowDxfId="123"/>
    <tableColumn id="4" xr3:uid="{00000000-0010-0000-0100-000004000000}" name="הפרש" totalsRowFunction="sum" dataDxfId="120" totalsRowDxfId="121">
      <calculatedColumnFormula>טבלה4[[#This Row],[עלות מתוכננת]]-טבלה4[[#This Row],[עלות בפועל]]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31E507A-6655-4C76-8A4C-BA2D8FC34542}" name="טבלה12" displayName="טבלה12" ref="G51:J56" totalsRowCount="1" headerRowDxfId="119" dataDxfId="118" totalsRowDxfId="117" tableBorderDxfId="116">
  <autoFilter ref="G51:J55" xr:uid="{00000000-0009-0000-0100-00000C000000}"/>
  <tableColumns count="4">
    <tableColumn id="1" xr3:uid="{00000000-0010-0000-0200-000001000000}" name="שירותים משפטיים" totalsRowLabel="סך הכל" dataDxfId="114" totalsRowDxfId="115"/>
    <tableColumn id="2" xr3:uid="{00000000-0010-0000-0200-000002000000}" name="עלות מתוכננת" totalsRowFunction="sum" dataDxfId="112" totalsRowDxfId="113"/>
    <tableColumn id="3" xr3:uid="{00000000-0010-0000-0200-000003000000}" name="עלות בפועל" totalsRowFunction="sum" dataDxfId="110" totalsRowDxfId="111"/>
    <tableColumn id="4" xr3:uid="{00000000-0010-0000-0200-000004000000}" name="הפרש" totalsRowFunction="sum" dataDxfId="108" totalsRowDxfId="109">
      <calculatedColumnFormula>טבלה12[[#This Row],[עלות מתוכננת]]-טבלה12[[#This Row],[עלות בפועל]]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412B0AB-2778-49CE-A183-DC11ECDE9227}" name="טבלה6" displayName="טבלה6" ref="B47:E53" totalsRowCount="1" headerRowDxfId="107" dataDxfId="106" totalsRowDxfId="105" tableBorderDxfId="104">
  <autoFilter ref="B47:E52" xr:uid="{00000000-0009-0000-0100-000006000000}"/>
  <tableColumns count="4">
    <tableColumn id="1" xr3:uid="{00000000-0010-0000-0300-000001000000}" name="חיות מחמד" totalsRowLabel="סך הכל" dataDxfId="102" totalsRowDxfId="103"/>
    <tableColumn id="2" xr3:uid="{00000000-0010-0000-0300-000002000000}" name="עלות מתוכננת" totalsRowFunction="sum" dataDxfId="100" totalsRowDxfId="101"/>
    <tableColumn id="3" xr3:uid="{00000000-0010-0000-0300-000003000000}" name="עלות בפועל" totalsRowFunction="sum" dataDxfId="98" totalsRowDxfId="99"/>
    <tableColumn id="4" xr3:uid="{00000000-0010-0000-0300-000004000000}" name="הפרש" totalsRowFunction="sum" dataDxfId="96" totalsRowDxfId="97">
      <calculatedColumnFormula>טבלה6[[#This Row],[עלות מתוכננת]]-טבלה6[[#This Row],[עלות בפועל]]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44A3B00-B53B-4E63-AB3A-3CF78759199E}" name="טבלה11" displayName="טבלה11" ref="G45:J49" totalsRowCount="1" headerRowDxfId="95" dataDxfId="94" totalsRowDxfId="93" tableBorderDxfId="92">
  <autoFilter ref="G45:J48" xr:uid="{00000000-0009-0000-0100-00000B000000}"/>
  <tableColumns count="4">
    <tableColumn id="1" xr3:uid="{00000000-0010-0000-0400-000001000000}" name="מתנות ותרומות" totalsRowLabel="סך הכל" dataDxfId="90" totalsRowDxfId="91"/>
    <tableColumn id="2" xr3:uid="{00000000-0010-0000-0400-000002000000}" name="עלות מתוכננת" totalsRowFunction="sum" dataDxfId="88" totalsRowDxfId="89"/>
    <tableColumn id="3" xr3:uid="{00000000-0010-0000-0400-000003000000}" name="עלות בפועל" totalsRowFunction="sum" dataDxfId="86" totalsRowDxfId="87"/>
    <tableColumn id="4" xr3:uid="{00000000-0010-0000-0400-000004000000}" name="הפרש" totalsRowFunction="sum" dataDxfId="84" totalsRowDxfId="85">
      <calculatedColumnFormula>טבלה11[[#This Row],[עלות מתוכננת]]-טבלה11[[#This Row],[עלות בפועל]]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A40AD0E-614E-434A-8863-64F8FF1124F6}" name="טבלה5" displayName="טבלה5" ref="B41:E45" totalsRowCount="1" headerRowDxfId="83" dataDxfId="82" totalsRowDxfId="81" tableBorderDxfId="80">
  <autoFilter ref="B41:E44" xr:uid="{00000000-0009-0000-0100-000005000000}"/>
  <tableColumns count="4">
    <tableColumn id="1" xr3:uid="{00000000-0010-0000-0500-000001000000}" name="מזון" totalsRowLabel="סך הכל" dataDxfId="78" totalsRowDxfId="79"/>
    <tableColumn id="2" xr3:uid="{00000000-0010-0000-0500-000002000000}" name="עלות מתוכננת" totalsRowFunction="sum" dataDxfId="76" totalsRowDxfId="77"/>
    <tableColumn id="3" xr3:uid="{00000000-0010-0000-0500-000003000000}" name="עלות בפועל" totalsRowFunction="sum" dataDxfId="74" totalsRowDxfId="75"/>
    <tableColumn id="4" xr3:uid="{00000000-0010-0000-0500-000004000000}" name="הפרש" totalsRowFunction="sum" dataDxfId="72" totalsRowDxfId="73">
      <calculatedColumnFormula>טבלה5[[#This Row],[עלות מתוכננת]]-טבלה5[[#This Row],[עלות בפועל]]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9BAB6BC-9E23-49D9-8A6E-27D445391D88}" name="טבלה9" displayName="טבלה9" ref="G32:J37" totalsRowCount="1" headerRowDxfId="71" dataDxfId="70" totalsRowDxfId="69" tableBorderDxfId="68">
  <autoFilter ref="G32:J36" xr:uid="{00000000-0009-0000-0100-000009000000}"/>
  <tableColumns count="4">
    <tableColumn id="1" xr3:uid="{00000000-0010-0000-0600-000001000000}" name="מיסים" totalsRowLabel="סך הכל" dataDxfId="66" totalsRowDxfId="67"/>
    <tableColumn id="2" xr3:uid="{00000000-0010-0000-0600-000002000000}" name="עלות מתוכננת" totalsRowFunction="sum" dataDxfId="64" totalsRowDxfId="65"/>
    <tableColumn id="3" xr3:uid="{00000000-0010-0000-0600-000003000000}" name="עלות בפועל" totalsRowFunction="sum" dataDxfId="62" totalsRowDxfId="63"/>
    <tableColumn id="4" xr3:uid="{00000000-0010-0000-0600-000004000000}" name="הפרש" totalsRowFunction="sum" dataDxfId="60" totalsRowDxfId="61">
      <calculatedColumnFormula>טבלה9[[#This Row],[עלות מתוכננת]]-טבלה9[[#This Row],[עלות בפועל]]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BCE28ED-5C30-4A73-A075-64ADA1241A26}" name="טבלה3" displayName="טבלה3" ref="B24:E32" totalsRowCount="1" headerRowDxfId="59" dataDxfId="58" totalsRowDxfId="57" tableBorderDxfId="56">
  <autoFilter ref="B24:E31" xr:uid="{00000000-0009-0000-0100-000003000000}"/>
  <tableColumns count="4">
    <tableColumn id="1" xr3:uid="{00000000-0010-0000-0700-000001000000}" name="תחבורה" totalsRowLabel="סך הכל" dataDxfId="54" totalsRowDxfId="55"/>
    <tableColumn id="2" xr3:uid="{00000000-0010-0000-0700-000002000000}" name="עלות מתוכננת" totalsRowFunction="sum" dataDxfId="52" totalsRowDxfId="53"/>
    <tableColumn id="3" xr3:uid="{00000000-0010-0000-0700-000003000000}" name="עלות בפועל" totalsRowFunction="sum" dataDxfId="50" totalsRowDxfId="51"/>
    <tableColumn id="4" xr3:uid="{00000000-0010-0000-0700-000004000000}" name="הפרש" totalsRowFunction="sum" dataDxfId="48" totalsRowDxfId="49">
      <calculatedColumnFormula>טבלה3[[#This Row],[עלות מתוכננת]]-טבלה3[[#This Row],[עלות בפועל]]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C4D6ED3-D98F-49EB-8301-3A5EFF07874C}" name="טבלה8" displayName="טבלה8" ref="G23:J30" totalsRowCount="1" headerRowDxfId="47" dataDxfId="46" totalsRowDxfId="45" tableBorderDxfId="44">
  <autoFilter ref="G23:J29" xr:uid="{00000000-0009-0000-0100-000008000000}"/>
  <tableColumns count="4">
    <tableColumn id="1" xr3:uid="{00000000-0010-0000-0800-000001000000}" name="הלוואות" totalsRowLabel="סך הכל" dataDxfId="42" totalsRowDxfId="43"/>
    <tableColumn id="2" xr3:uid="{00000000-0010-0000-0800-000002000000}" name="עלות מתוכננת" totalsRowFunction="sum" dataDxfId="40" totalsRowDxfId="41"/>
    <tableColumn id="3" xr3:uid="{00000000-0010-0000-0800-000003000000}" name="עלות בפועל" totalsRowFunction="sum" dataDxfId="38" totalsRowDxfId="39"/>
    <tableColumn id="4" xr3:uid="{00000000-0010-0000-0800-000004000000}" name="הפרש" totalsRowFunction="sum" dataDxfId="36" totalsRowDxfId="37">
      <calculatedColumnFormula>טבלה8[[#This Row],[עלות מתוכננת]]-טבלה8[[#This Row],[עלות בפועל]]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22408-429A-4C9D-BD20-3A0179BEDA20}">
  <sheetPr>
    <pageSetUpPr autoPageBreaks="0" fitToPage="1"/>
  </sheetPr>
  <dimension ref="A1:J64"/>
  <sheetViews>
    <sheetView showGridLines="0" rightToLeft="1" tabSelected="1" workbookViewId="0">
      <selection activeCell="G15" sqref="G15"/>
    </sheetView>
  </sheetViews>
  <sheetFormatPr defaultRowHeight="13.2" x14ac:dyDescent="0.25"/>
  <cols>
    <col min="1" max="1" width="1.5" style="1" customWidth="1"/>
    <col min="2" max="2" width="27.09765625" style="1" customWidth="1"/>
    <col min="3" max="3" width="14.8984375" style="1" customWidth="1"/>
    <col min="4" max="4" width="12.09765625" style="1" customWidth="1"/>
    <col min="5" max="5" width="11.296875" style="1" customWidth="1"/>
    <col min="6" max="6" width="2.59765625" style="1" customWidth="1"/>
    <col min="7" max="7" width="26.3984375" style="1" customWidth="1"/>
    <col min="8" max="8" width="14.8984375" style="1" customWidth="1"/>
    <col min="9" max="9" width="12.09765625" style="1" customWidth="1"/>
    <col min="10" max="10" width="11.296875" style="1" customWidth="1"/>
    <col min="11" max="16384" width="8.796875" style="1"/>
  </cols>
  <sheetData>
    <row r="1" spans="1:10" ht="8.1" customHeight="1" x14ac:dyDescent="0.6">
      <c r="A1" s="37"/>
      <c r="B1" s="38"/>
      <c r="C1" s="38"/>
      <c r="D1" s="38"/>
      <c r="E1" s="38"/>
      <c r="F1" s="38"/>
      <c r="G1" s="38"/>
      <c r="H1" s="38"/>
      <c r="I1" s="38"/>
      <c r="J1" s="4"/>
    </row>
    <row r="2" spans="1:10" ht="51.9" customHeight="1" x14ac:dyDescent="0.25">
      <c r="A2" s="37"/>
      <c r="B2" s="36" t="s">
        <v>75</v>
      </c>
      <c r="C2" s="36"/>
      <c r="D2" s="36"/>
      <c r="E2" s="36"/>
      <c r="F2" s="36"/>
      <c r="G2" s="36"/>
      <c r="H2" s="36"/>
      <c r="I2" s="36"/>
      <c r="J2" s="36"/>
    </row>
    <row r="3" spans="1:10" ht="8.1" customHeight="1" x14ac:dyDescent="0.25">
      <c r="A3" s="4"/>
      <c r="B3" s="35"/>
      <c r="C3" s="35"/>
      <c r="D3" s="35"/>
      <c r="E3" s="4"/>
      <c r="F3" s="19"/>
      <c r="G3" s="4"/>
      <c r="H3" s="34"/>
      <c r="I3" s="33"/>
      <c r="J3" s="32"/>
    </row>
    <row r="4" spans="1:10" ht="15.9" customHeight="1" x14ac:dyDescent="0.25">
      <c r="A4" s="4"/>
      <c r="B4" s="31" t="s">
        <v>74</v>
      </c>
      <c r="C4" s="29" t="s">
        <v>6</v>
      </c>
      <c r="D4" s="28"/>
      <c r="E4" s="27">
        <v>2500</v>
      </c>
      <c r="F4" s="19"/>
      <c r="G4" s="3" t="s">
        <v>73</v>
      </c>
      <c r="H4" s="3"/>
      <c r="I4" s="3"/>
      <c r="J4" s="2">
        <f>E6-J58</f>
        <v>940</v>
      </c>
    </row>
    <row r="5" spans="1:10" ht="15.9" customHeight="1" x14ac:dyDescent="0.25">
      <c r="A5" s="4"/>
      <c r="B5" s="30"/>
      <c r="C5" s="29" t="s">
        <v>70</v>
      </c>
      <c r="D5" s="28"/>
      <c r="E5" s="27">
        <v>500</v>
      </c>
      <c r="F5" s="19"/>
      <c r="G5" s="3"/>
      <c r="H5" s="3"/>
      <c r="I5" s="3"/>
      <c r="J5" s="2"/>
    </row>
    <row r="6" spans="1:10" ht="15.9" customHeight="1" x14ac:dyDescent="0.25">
      <c r="A6" s="4"/>
      <c r="B6" s="26"/>
      <c r="C6" s="25" t="s">
        <v>68</v>
      </c>
      <c r="D6" s="24"/>
      <c r="E6" s="23">
        <f>SUM(E4:E5)</f>
        <v>3000</v>
      </c>
      <c r="F6" s="19"/>
      <c r="G6" s="3" t="s">
        <v>72</v>
      </c>
      <c r="H6" s="3"/>
      <c r="I6" s="3"/>
      <c r="J6" s="2">
        <f>E9-J60</f>
        <v>960</v>
      </c>
    </row>
    <row r="7" spans="1:10" ht="15.9" customHeight="1" x14ac:dyDescent="0.25">
      <c r="A7" s="4"/>
      <c r="B7" s="31" t="s">
        <v>71</v>
      </c>
      <c r="C7" s="29" t="s">
        <v>6</v>
      </c>
      <c r="D7" s="28"/>
      <c r="E7" s="27">
        <v>2500</v>
      </c>
      <c r="F7" s="19"/>
      <c r="G7" s="3"/>
      <c r="H7" s="3"/>
      <c r="I7" s="3"/>
      <c r="J7" s="2"/>
    </row>
    <row r="8" spans="1:10" ht="15.9" customHeight="1" x14ac:dyDescent="0.25">
      <c r="A8" s="4"/>
      <c r="B8" s="30"/>
      <c r="C8" s="29" t="s">
        <v>70</v>
      </c>
      <c r="D8" s="28"/>
      <c r="E8" s="27">
        <v>500</v>
      </c>
      <c r="F8" s="19"/>
      <c r="G8" s="3" t="s">
        <v>69</v>
      </c>
      <c r="H8" s="3"/>
      <c r="I8" s="3"/>
      <c r="J8" s="2">
        <f>J6-J4</f>
        <v>20</v>
      </c>
    </row>
    <row r="9" spans="1:10" ht="15.9" customHeight="1" x14ac:dyDescent="0.25">
      <c r="A9" s="4"/>
      <c r="B9" s="26"/>
      <c r="C9" s="25" t="s">
        <v>68</v>
      </c>
      <c r="D9" s="24"/>
      <c r="E9" s="23">
        <f>SUM(E7:E8)</f>
        <v>3000</v>
      </c>
      <c r="F9" s="19"/>
      <c r="G9" s="3"/>
      <c r="H9" s="3"/>
      <c r="I9" s="3"/>
      <c r="J9" s="2"/>
    </row>
    <row r="10" spans="1:10" ht="15.9" customHeight="1" x14ac:dyDescent="0.25">
      <c r="A10" s="4"/>
      <c r="B10" s="22"/>
      <c r="C10" s="22"/>
      <c r="D10" s="21"/>
      <c r="E10" s="20"/>
      <c r="F10" s="19"/>
      <c r="G10" s="18"/>
      <c r="H10" s="18"/>
      <c r="I10" s="18"/>
      <c r="J10" s="17"/>
    </row>
    <row r="11" spans="1:10" ht="15.9" customHeight="1" x14ac:dyDescent="0.25">
      <c r="A11" s="4"/>
      <c r="B11" s="7" t="s">
        <v>5</v>
      </c>
      <c r="C11" s="13" t="s">
        <v>23</v>
      </c>
      <c r="D11" s="13" t="s">
        <v>22</v>
      </c>
      <c r="E11" s="12" t="s">
        <v>21</v>
      </c>
      <c r="F11" s="16"/>
      <c r="G11" s="7" t="s">
        <v>0</v>
      </c>
      <c r="H11" s="13" t="s">
        <v>23</v>
      </c>
      <c r="I11" s="13" t="s">
        <v>22</v>
      </c>
      <c r="J11" s="12" t="s">
        <v>21</v>
      </c>
    </row>
    <row r="12" spans="1:10" ht="15.75" customHeight="1" x14ac:dyDescent="0.25">
      <c r="A12" s="4"/>
      <c r="B12" s="9" t="s">
        <v>67</v>
      </c>
      <c r="C12" s="6">
        <v>1500</v>
      </c>
      <c r="D12" s="6">
        <v>1400</v>
      </c>
      <c r="E12" s="8">
        <f>טבלה16[[#This Row],[עלות מתוכננת]]-טבלה16[[#This Row],[עלות בפועל]]</f>
        <v>100</v>
      </c>
      <c r="F12" s="11"/>
      <c r="G12" s="9" t="s">
        <v>66</v>
      </c>
      <c r="H12" s="6">
        <v>0</v>
      </c>
      <c r="I12" s="6">
        <v>50</v>
      </c>
      <c r="J12" s="8">
        <f>טבלה2[[#This Row],[עלות מתוכננת]]-טבלה2[[#This Row],[עלות בפועל]]</f>
        <v>-50</v>
      </c>
    </row>
    <row r="13" spans="1:10" ht="15.75" customHeight="1" x14ac:dyDescent="0.25">
      <c r="A13" s="4"/>
      <c r="B13" s="9" t="s">
        <v>8</v>
      </c>
      <c r="C13" s="6">
        <v>60</v>
      </c>
      <c r="D13" s="6">
        <v>100</v>
      </c>
      <c r="E13" s="8">
        <f>טבלה16[[#This Row],[עלות מתוכננת]]-טבלה16[[#This Row],[עלות בפועל]]</f>
        <v>-40</v>
      </c>
      <c r="F13" s="11"/>
      <c r="G13" s="9" t="s">
        <v>65</v>
      </c>
      <c r="H13" s="6"/>
      <c r="I13" s="6"/>
      <c r="J13" s="8">
        <f>טבלה2[[#This Row],[עלות מתוכננת]]-טבלה2[[#This Row],[עלות בפועל]]</f>
        <v>0</v>
      </c>
    </row>
    <row r="14" spans="1:10" ht="15.75" customHeight="1" x14ac:dyDescent="0.25">
      <c r="A14" s="4"/>
      <c r="B14" s="9" t="s">
        <v>2</v>
      </c>
      <c r="C14" s="6">
        <v>50</v>
      </c>
      <c r="D14" s="6">
        <v>60</v>
      </c>
      <c r="E14" s="8">
        <f>טבלה16[[#This Row],[עלות מתוכננת]]-טבלה16[[#This Row],[עלות בפועל]]</f>
        <v>-10</v>
      </c>
      <c r="F14" s="11"/>
      <c r="G14" s="9" t="s">
        <v>64</v>
      </c>
      <c r="H14" s="6"/>
      <c r="I14" s="6"/>
      <c r="J14" s="8">
        <f>טבלה2[[#This Row],[עלות מתוכננת]]-טבלה2[[#This Row],[עלות בפועל]]</f>
        <v>0</v>
      </c>
    </row>
    <row r="15" spans="1:10" ht="15.75" customHeight="1" x14ac:dyDescent="0.25">
      <c r="A15" s="4"/>
      <c r="B15" s="9" t="s">
        <v>1</v>
      </c>
      <c r="C15" s="6">
        <v>200</v>
      </c>
      <c r="D15" s="6">
        <v>180</v>
      </c>
      <c r="E15" s="8">
        <f>טבלה16[[#This Row],[עלות מתוכננת]]-טבלה16[[#This Row],[עלות בפועל]]</f>
        <v>20</v>
      </c>
      <c r="F15" s="11"/>
      <c r="G15" s="9" t="s">
        <v>63</v>
      </c>
      <c r="H15" s="6"/>
      <c r="I15" s="6"/>
      <c r="J15" s="8">
        <f>טבלה2[[#This Row],[עלות מתוכננת]]-טבלה2[[#This Row],[עלות בפועל]]</f>
        <v>0</v>
      </c>
    </row>
    <row r="16" spans="1:10" ht="15.75" customHeight="1" x14ac:dyDescent="0.25">
      <c r="A16" s="4"/>
      <c r="B16" s="9" t="s">
        <v>62</v>
      </c>
      <c r="C16" s="6"/>
      <c r="D16" s="6"/>
      <c r="E16" s="8">
        <f>טבלה16[[#This Row],[עלות מתוכננת]]-טבלה16[[#This Row],[עלות בפועל]]</f>
        <v>0</v>
      </c>
      <c r="F16" s="11"/>
      <c r="G16" s="9" t="s">
        <v>61</v>
      </c>
      <c r="H16" s="6"/>
      <c r="I16" s="6"/>
      <c r="J16" s="8">
        <f>טבלה2[[#This Row],[עלות מתוכננת]]-טבלה2[[#This Row],[עלות בפועל]]</f>
        <v>0</v>
      </c>
    </row>
    <row r="17" spans="1:10" ht="15.75" customHeight="1" x14ac:dyDescent="0.25">
      <c r="A17" s="4"/>
      <c r="B17" s="9" t="s">
        <v>60</v>
      </c>
      <c r="C17" s="6"/>
      <c r="D17" s="6"/>
      <c r="E17" s="8">
        <f>טבלה16[[#This Row],[עלות מתוכננת]]-טבלה16[[#This Row],[עלות בפועל]]</f>
        <v>0</v>
      </c>
      <c r="F17" s="11"/>
      <c r="G17" s="9" t="s">
        <v>59</v>
      </c>
      <c r="H17" s="6"/>
      <c r="I17" s="6"/>
      <c r="J17" s="8">
        <f>טבלה2[[#This Row],[עלות מתוכננת]]-טבלה2[[#This Row],[עלות בפועל]]</f>
        <v>0</v>
      </c>
    </row>
    <row r="18" spans="1:10" ht="15.75" customHeight="1" x14ac:dyDescent="0.25">
      <c r="A18" s="4"/>
      <c r="B18" s="9" t="s">
        <v>58</v>
      </c>
      <c r="C18" s="6"/>
      <c r="D18" s="6"/>
      <c r="E18" s="8">
        <f>טבלה16[[#This Row],[עלות מתוכננת]]-טבלה16[[#This Row],[עלות בפועל]]</f>
        <v>0</v>
      </c>
      <c r="F18" s="11"/>
      <c r="G18" s="9" t="s">
        <v>12</v>
      </c>
      <c r="H18" s="6"/>
      <c r="I18" s="6"/>
      <c r="J18" s="8">
        <f>טבלה2[[#This Row],[עלות מתוכננת]]-טבלה2[[#This Row],[עלות בפועל]]</f>
        <v>0</v>
      </c>
    </row>
    <row r="19" spans="1:10" ht="15.75" customHeight="1" x14ac:dyDescent="0.25">
      <c r="A19" s="4"/>
      <c r="B19" s="9" t="s">
        <v>57</v>
      </c>
      <c r="C19" s="6"/>
      <c r="D19" s="6"/>
      <c r="E19" s="8">
        <f>טבלה16[[#This Row],[עלות מתוכננת]]-טבלה16[[#This Row],[עלות בפועל]]</f>
        <v>0</v>
      </c>
      <c r="F19" s="11"/>
      <c r="G19" s="9" t="s">
        <v>12</v>
      </c>
      <c r="H19" s="6"/>
      <c r="I19" s="6"/>
      <c r="J19" s="8">
        <f>טבלה2[[#This Row],[עלות מתוכננת]]-טבלה2[[#This Row],[עלות בפועל]]</f>
        <v>0</v>
      </c>
    </row>
    <row r="20" spans="1:10" ht="15.75" customHeight="1" x14ac:dyDescent="0.25">
      <c r="A20" s="4"/>
      <c r="B20" s="9" t="s">
        <v>56</v>
      </c>
      <c r="C20" s="6"/>
      <c r="D20" s="6"/>
      <c r="E20" s="8">
        <f>טבלה16[[#This Row],[עלות מתוכננת]]-טבלה16[[#This Row],[עלות בפועל]]</f>
        <v>0</v>
      </c>
      <c r="F20" s="11"/>
      <c r="G20" s="9" t="s">
        <v>12</v>
      </c>
      <c r="H20" s="6"/>
      <c r="I20" s="6"/>
      <c r="J20" s="8">
        <f>טבלה2[[#This Row],[עלות מתוכננת]]-טבלה2[[#This Row],[עלות בפועל]]</f>
        <v>0</v>
      </c>
    </row>
    <row r="21" spans="1:10" ht="15.75" customHeight="1" x14ac:dyDescent="0.25">
      <c r="A21" s="4"/>
      <c r="B21" s="9" t="s">
        <v>12</v>
      </c>
      <c r="C21" s="6"/>
      <c r="D21" s="6"/>
      <c r="E21" s="8">
        <f>טבלה16[[#This Row],[עלות מתוכננת]]-טבלה16[[#This Row],[עלות בפועל]]</f>
        <v>0</v>
      </c>
      <c r="F21" s="11"/>
      <c r="G21" s="7" t="s">
        <v>7</v>
      </c>
      <c r="H21" s="15">
        <f>SUBTOTAL(109,טבלה2[עלות מתוכננת])</f>
        <v>0</v>
      </c>
      <c r="I21" s="6">
        <f>SUBTOTAL(109,טבלה2[עלות בפועל])</f>
        <v>50</v>
      </c>
      <c r="J21" s="5">
        <f>SUBTOTAL(109,טבלה2[הפרש])</f>
        <v>-50</v>
      </c>
    </row>
    <row r="22" spans="1:10" ht="15.75" customHeight="1" x14ac:dyDescent="0.25">
      <c r="A22" s="4"/>
      <c r="B22" s="7" t="s">
        <v>7</v>
      </c>
      <c r="C22" s="6">
        <f>SUBTOTAL(109,טבלה16[עלות מתוכננת])</f>
        <v>1810</v>
      </c>
      <c r="D22" s="6">
        <f>SUBTOTAL(109,טבלה16[עלות בפועל])</f>
        <v>1740</v>
      </c>
      <c r="E22" s="5">
        <f>SUBTOTAL(109,טבלה16[הפרש])</f>
        <v>70</v>
      </c>
      <c r="F22" s="11"/>
      <c r="G22" s="14"/>
      <c r="H22" s="14"/>
      <c r="I22" s="14"/>
      <c r="J22" s="14"/>
    </row>
    <row r="23" spans="1:10" ht="15.75" customHeight="1" x14ac:dyDescent="0.25">
      <c r="A23" s="4"/>
      <c r="B23" s="14"/>
      <c r="C23" s="14"/>
      <c r="D23" s="14"/>
      <c r="E23" s="14"/>
      <c r="F23" s="11"/>
      <c r="G23" s="7" t="s">
        <v>55</v>
      </c>
      <c r="H23" s="13" t="s">
        <v>23</v>
      </c>
      <c r="I23" s="13" t="s">
        <v>22</v>
      </c>
      <c r="J23" s="12" t="s">
        <v>21</v>
      </c>
    </row>
    <row r="24" spans="1:10" ht="15.75" customHeight="1" x14ac:dyDescent="0.25">
      <c r="A24" s="4"/>
      <c r="B24" s="7" t="s">
        <v>10</v>
      </c>
      <c r="C24" s="13" t="s">
        <v>23</v>
      </c>
      <c r="D24" s="13" t="s">
        <v>22</v>
      </c>
      <c r="E24" s="12" t="s">
        <v>21</v>
      </c>
      <c r="F24" s="11"/>
      <c r="G24" s="9" t="s">
        <v>54</v>
      </c>
      <c r="H24" s="6"/>
      <c r="I24" s="6"/>
      <c r="J24" s="8">
        <f>טבלה8[[#This Row],[עלות מתוכננת]]-טבלה8[[#This Row],[עלות בפועל]]</f>
        <v>0</v>
      </c>
    </row>
    <row r="25" spans="1:10" ht="15.75" customHeight="1" x14ac:dyDescent="0.25">
      <c r="A25" s="4"/>
      <c r="B25" s="9" t="s">
        <v>53</v>
      </c>
      <c r="C25" s="6">
        <v>250</v>
      </c>
      <c r="D25" s="6">
        <v>250</v>
      </c>
      <c r="E25" s="8">
        <f>טבלה3[[#This Row],[עלות מתוכננת]]-טבלה3[[#This Row],[עלות בפועל]]</f>
        <v>0</v>
      </c>
      <c r="F25" s="11"/>
      <c r="G25" s="9" t="s">
        <v>52</v>
      </c>
      <c r="H25" s="6"/>
      <c r="I25" s="6"/>
      <c r="J25" s="8">
        <f>טבלה8[[#This Row],[עלות מתוכננת]]-טבלה8[[#This Row],[עלות בפועל]]</f>
        <v>0</v>
      </c>
    </row>
    <row r="26" spans="1:10" ht="15.75" customHeight="1" x14ac:dyDescent="0.25">
      <c r="A26" s="4"/>
      <c r="B26" s="9" t="s">
        <v>51</v>
      </c>
      <c r="C26" s="6"/>
      <c r="D26" s="6"/>
      <c r="E26" s="8">
        <f>טבלה3[[#This Row],[עלות מתוכננת]]-טבלה3[[#This Row],[עלות בפועל]]</f>
        <v>0</v>
      </c>
      <c r="F26" s="11"/>
      <c r="G26" s="9" t="s">
        <v>49</v>
      </c>
      <c r="H26" s="6"/>
      <c r="I26" s="6"/>
      <c r="J26" s="8">
        <f>טבלה8[[#This Row],[עלות מתוכננת]]-טבלה8[[#This Row],[עלות בפועל]]</f>
        <v>0</v>
      </c>
    </row>
    <row r="27" spans="1:10" ht="15.75" customHeight="1" x14ac:dyDescent="0.25">
      <c r="A27" s="4"/>
      <c r="B27" s="9" t="s">
        <v>3</v>
      </c>
      <c r="C27" s="6"/>
      <c r="D27" s="6"/>
      <c r="E27" s="8">
        <f>טבלה3[[#This Row],[עלות מתוכננת]]-טבלה3[[#This Row],[עלות בפועל]]</f>
        <v>0</v>
      </c>
      <c r="F27" s="11"/>
      <c r="G27" s="9" t="s">
        <v>49</v>
      </c>
      <c r="H27" s="6"/>
      <c r="I27" s="6"/>
      <c r="J27" s="8">
        <f>טבלה8[[#This Row],[עלות מתוכננת]]-טבלה8[[#This Row],[עלות בפועל]]</f>
        <v>0</v>
      </c>
    </row>
    <row r="28" spans="1:10" ht="15.75" customHeight="1" x14ac:dyDescent="0.25">
      <c r="A28" s="4"/>
      <c r="B28" s="9" t="s">
        <v>50</v>
      </c>
      <c r="C28" s="6"/>
      <c r="D28" s="6"/>
      <c r="E28" s="8">
        <f>טבלה3[[#This Row],[עלות מתוכננת]]-טבלה3[[#This Row],[עלות בפועל]]</f>
        <v>0</v>
      </c>
      <c r="F28" s="11"/>
      <c r="G28" s="9" t="s">
        <v>49</v>
      </c>
      <c r="H28" s="6"/>
      <c r="I28" s="6"/>
      <c r="J28" s="8">
        <f>טבלה8[[#This Row],[עלות מתוכננת]]-טבלה8[[#This Row],[עלות בפועל]]</f>
        <v>0</v>
      </c>
    </row>
    <row r="29" spans="1:10" ht="15.75" customHeight="1" x14ac:dyDescent="0.25">
      <c r="A29" s="4"/>
      <c r="B29" s="9" t="s">
        <v>9</v>
      </c>
      <c r="C29" s="6"/>
      <c r="D29" s="6"/>
      <c r="E29" s="8">
        <f>טבלה3[[#This Row],[עלות מתוכננת]]-טבלה3[[#This Row],[עלות בפועל]]</f>
        <v>0</v>
      </c>
      <c r="F29" s="11"/>
      <c r="G29" s="9" t="s">
        <v>12</v>
      </c>
      <c r="H29" s="6"/>
      <c r="I29" s="6"/>
      <c r="J29" s="8">
        <f>טבלה8[[#This Row],[עלות מתוכננת]]-טבלה8[[#This Row],[עלות בפועל]]</f>
        <v>0</v>
      </c>
    </row>
    <row r="30" spans="1:10" ht="15.75" customHeight="1" x14ac:dyDescent="0.25">
      <c r="A30" s="4"/>
      <c r="B30" s="9" t="s">
        <v>48</v>
      </c>
      <c r="C30" s="6"/>
      <c r="D30" s="6"/>
      <c r="E30" s="8">
        <f>טבלה3[[#This Row],[עלות מתוכננת]]-טבלה3[[#This Row],[עלות בפועל]]</f>
        <v>0</v>
      </c>
      <c r="F30" s="11"/>
      <c r="G30" s="7" t="s">
        <v>7</v>
      </c>
      <c r="H30" s="6">
        <f>SUBTOTAL(109,טבלה8[עלות מתוכננת])</f>
        <v>0</v>
      </c>
      <c r="I30" s="6">
        <f>SUBTOTAL(109,טבלה8[עלות בפועל])</f>
        <v>0</v>
      </c>
      <c r="J30" s="5">
        <f>SUBTOTAL(109,טבלה8[הפרש])</f>
        <v>0</v>
      </c>
    </row>
    <row r="31" spans="1:10" ht="15.75" customHeight="1" x14ac:dyDescent="0.25">
      <c r="A31" s="4"/>
      <c r="B31" s="9" t="s">
        <v>12</v>
      </c>
      <c r="C31" s="6"/>
      <c r="D31" s="6"/>
      <c r="E31" s="8">
        <f>טבלה3[[#This Row],[עלות מתוכננת]]-טבלה3[[#This Row],[עלות בפועל]]</f>
        <v>0</v>
      </c>
      <c r="F31" s="11"/>
      <c r="G31" s="14"/>
      <c r="H31" s="14"/>
      <c r="I31" s="14"/>
      <c r="J31" s="14"/>
    </row>
    <row r="32" spans="1:10" ht="15.75" customHeight="1" x14ac:dyDescent="0.25">
      <c r="A32" s="4"/>
      <c r="B32" s="7" t="s">
        <v>7</v>
      </c>
      <c r="C32" s="6">
        <f>SUBTOTAL(109,טבלה3[עלות מתוכננת])</f>
        <v>250</v>
      </c>
      <c r="D32" s="6">
        <f>SUBTOTAL(109,טבלה3[עלות בפועל])</f>
        <v>250</v>
      </c>
      <c r="E32" s="5">
        <f>SUBTOTAL(109,טבלה3[הפרש])</f>
        <v>0</v>
      </c>
      <c r="F32" s="11"/>
      <c r="G32" s="7" t="s">
        <v>47</v>
      </c>
      <c r="H32" s="13" t="s">
        <v>23</v>
      </c>
      <c r="I32" s="13" t="s">
        <v>22</v>
      </c>
      <c r="J32" s="12" t="s">
        <v>21</v>
      </c>
    </row>
    <row r="33" spans="1:10" ht="15.75" customHeight="1" x14ac:dyDescent="0.25">
      <c r="A33" s="4"/>
      <c r="B33" s="14"/>
      <c r="C33" s="14"/>
      <c r="D33" s="14"/>
      <c r="E33" s="14"/>
      <c r="F33" s="11"/>
      <c r="G33" s="9" t="s">
        <v>46</v>
      </c>
      <c r="H33" s="6"/>
      <c r="I33" s="6"/>
      <c r="J33" s="8">
        <f>טבלה9[[#This Row],[עלות מתוכננת]]-טבלה9[[#This Row],[עלות בפועל]]</f>
        <v>0</v>
      </c>
    </row>
    <row r="34" spans="1:10" ht="15.75" customHeight="1" x14ac:dyDescent="0.25">
      <c r="A34" s="4"/>
      <c r="B34" s="7" t="s">
        <v>3</v>
      </c>
      <c r="C34" s="13" t="s">
        <v>23</v>
      </c>
      <c r="D34" s="13" t="s">
        <v>22</v>
      </c>
      <c r="E34" s="12" t="s">
        <v>21</v>
      </c>
      <c r="F34" s="11"/>
      <c r="G34" s="9" t="s">
        <v>45</v>
      </c>
      <c r="H34" s="6"/>
      <c r="I34" s="6"/>
      <c r="J34" s="8">
        <f>טבלה9[[#This Row],[עלות מתוכננת]]-טבלה9[[#This Row],[עלות בפועל]]</f>
        <v>0</v>
      </c>
    </row>
    <row r="35" spans="1:10" ht="15.75" customHeight="1" x14ac:dyDescent="0.25">
      <c r="A35" s="4"/>
      <c r="B35" s="9" t="s">
        <v>44</v>
      </c>
      <c r="C35" s="6"/>
      <c r="D35" s="6"/>
      <c r="E35" s="8">
        <f>טבלה4[[#This Row],[עלות מתוכננת]]-טבלה4[[#This Row],[עלות בפועל]]</f>
        <v>0</v>
      </c>
      <c r="F35" s="11"/>
      <c r="G35" s="9" t="s">
        <v>43</v>
      </c>
      <c r="H35" s="6"/>
      <c r="I35" s="6"/>
      <c r="J35" s="8">
        <f>טבלה9[[#This Row],[עלות מתוכננת]]-טבלה9[[#This Row],[עלות בפועל]]</f>
        <v>0</v>
      </c>
    </row>
    <row r="36" spans="1:10" ht="15.75" customHeight="1" x14ac:dyDescent="0.25">
      <c r="A36" s="4"/>
      <c r="B36" s="9" t="s">
        <v>42</v>
      </c>
      <c r="C36" s="6"/>
      <c r="D36" s="6"/>
      <c r="E36" s="8">
        <f>טבלה4[[#This Row],[עלות מתוכננת]]-טבלה4[[#This Row],[עלות בפועל]]</f>
        <v>0</v>
      </c>
      <c r="F36" s="11"/>
      <c r="G36" s="9" t="s">
        <v>12</v>
      </c>
      <c r="H36" s="6"/>
      <c r="I36" s="6"/>
      <c r="J36" s="8">
        <f>טבלה9[[#This Row],[עלות מתוכננת]]-טבלה9[[#This Row],[עלות בפועל]]</f>
        <v>0</v>
      </c>
    </row>
    <row r="37" spans="1:10" ht="15.75" customHeight="1" x14ac:dyDescent="0.25">
      <c r="A37" s="4"/>
      <c r="B37" s="9" t="s">
        <v>41</v>
      </c>
      <c r="C37" s="6"/>
      <c r="D37" s="6"/>
      <c r="E37" s="8">
        <f>טבלה4[[#This Row],[עלות מתוכננת]]-טבלה4[[#This Row],[עלות בפועל]]</f>
        <v>0</v>
      </c>
      <c r="F37" s="11"/>
      <c r="G37" s="7" t="s">
        <v>7</v>
      </c>
      <c r="H37" s="6">
        <f>SUBTOTAL(109,טבלה9[עלות מתוכננת])</f>
        <v>0</v>
      </c>
      <c r="I37" s="6">
        <f>SUBTOTAL(109,טבלה9[עלות בפועל])</f>
        <v>0</v>
      </c>
      <c r="J37" s="5">
        <f>SUBTOTAL(109,טבלה9[הפרש])</f>
        <v>0</v>
      </c>
    </row>
    <row r="38" spans="1:10" ht="15.75" customHeight="1" x14ac:dyDescent="0.25">
      <c r="A38" s="4"/>
      <c r="B38" s="9" t="s">
        <v>12</v>
      </c>
      <c r="C38" s="6"/>
      <c r="D38" s="6"/>
      <c r="E38" s="8">
        <f>טבלה4[[#This Row],[עלות מתוכננת]]-טבלה4[[#This Row],[עלות בפועל]]</f>
        <v>0</v>
      </c>
      <c r="F38" s="11"/>
      <c r="G38" s="14"/>
      <c r="H38" s="14"/>
      <c r="I38" s="14"/>
      <c r="J38" s="14"/>
    </row>
    <row r="39" spans="1:10" ht="15.75" customHeight="1" x14ac:dyDescent="0.25">
      <c r="A39" s="4"/>
      <c r="B39" s="7" t="s">
        <v>7</v>
      </c>
      <c r="C39" s="6">
        <f>SUBTOTAL(109,טבלה4[עלות מתוכננת])</f>
        <v>0</v>
      </c>
      <c r="D39" s="6">
        <f>SUBTOTAL(109,טבלה4[עלות בפועל])</f>
        <v>0</v>
      </c>
      <c r="E39" s="5">
        <f>SUBTOTAL(109,טבלה4[הפרש])</f>
        <v>0</v>
      </c>
      <c r="F39" s="11"/>
      <c r="G39" s="7" t="s">
        <v>40</v>
      </c>
      <c r="H39" s="13" t="s">
        <v>23</v>
      </c>
      <c r="I39" s="13" t="s">
        <v>22</v>
      </c>
      <c r="J39" s="12" t="s">
        <v>21</v>
      </c>
    </row>
    <row r="40" spans="1:10" ht="15.75" customHeight="1" x14ac:dyDescent="0.25">
      <c r="A40" s="4"/>
      <c r="B40" s="14"/>
      <c r="C40" s="14"/>
      <c r="D40" s="14"/>
      <c r="E40" s="14"/>
      <c r="F40" s="11"/>
      <c r="G40" s="9" t="s">
        <v>39</v>
      </c>
      <c r="H40" s="6"/>
      <c r="I40" s="6"/>
      <c r="J40" s="8">
        <f>טבלה10[[#This Row],[עלות מתוכננת]]-טבלה10[[#This Row],[עלות בפועל]]</f>
        <v>0</v>
      </c>
    </row>
    <row r="41" spans="1:10" ht="15.75" customHeight="1" x14ac:dyDescent="0.25">
      <c r="A41" s="4"/>
      <c r="B41" s="7" t="s">
        <v>32</v>
      </c>
      <c r="C41" s="13" t="s">
        <v>23</v>
      </c>
      <c r="D41" s="13" t="s">
        <v>22</v>
      </c>
      <c r="E41" s="12" t="s">
        <v>21</v>
      </c>
      <c r="F41" s="11"/>
      <c r="G41" s="9" t="s">
        <v>38</v>
      </c>
      <c r="H41" s="6"/>
      <c r="I41" s="6"/>
      <c r="J41" s="8">
        <f>טבלה10[[#This Row],[עלות מתוכננת]]-טבלה10[[#This Row],[עלות בפועל]]</f>
        <v>0</v>
      </c>
    </row>
    <row r="42" spans="1:10" ht="15.75" customHeight="1" x14ac:dyDescent="0.25">
      <c r="A42" s="4"/>
      <c r="B42" s="9" t="s">
        <v>4</v>
      </c>
      <c r="C42" s="6"/>
      <c r="D42" s="6"/>
      <c r="E42" s="8">
        <f>טבלה5[[#This Row],[עלות מתוכננת]]-טבלה5[[#This Row],[עלות בפועל]]</f>
        <v>0</v>
      </c>
      <c r="F42" s="11"/>
      <c r="G42" s="9" t="s">
        <v>12</v>
      </c>
      <c r="H42" s="6"/>
      <c r="I42" s="6"/>
      <c r="J42" s="8">
        <f>טבלה10[[#This Row],[עלות מתוכננת]]-טבלה10[[#This Row],[עלות בפועל]]</f>
        <v>0</v>
      </c>
    </row>
    <row r="43" spans="1:10" ht="15.75" customHeight="1" x14ac:dyDescent="0.25">
      <c r="A43" s="4"/>
      <c r="B43" s="9" t="s">
        <v>37</v>
      </c>
      <c r="C43" s="6"/>
      <c r="D43" s="6"/>
      <c r="E43" s="8">
        <f>טבלה5[[#This Row],[עלות מתוכננת]]-טבלה5[[#This Row],[עלות בפועל]]</f>
        <v>0</v>
      </c>
      <c r="F43" s="11"/>
      <c r="G43" s="7" t="s">
        <v>7</v>
      </c>
      <c r="H43" s="6">
        <f>SUBTOTAL(109,טבלה10[עלות מתוכננת])</f>
        <v>0</v>
      </c>
      <c r="I43" s="6">
        <f>SUBTOTAL(109,טבלה10[עלות בפועל])</f>
        <v>0</v>
      </c>
      <c r="J43" s="5">
        <f>SUBTOTAL(109,טבלה10[הפרש])</f>
        <v>0</v>
      </c>
    </row>
    <row r="44" spans="1:10" ht="15.75" customHeight="1" x14ac:dyDescent="0.25">
      <c r="A44" s="4"/>
      <c r="B44" s="9" t="s">
        <v>12</v>
      </c>
      <c r="C44" s="6"/>
      <c r="D44" s="6"/>
      <c r="E44" s="8">
        <f>טבלה5[[#This Row],[עלות מתוכננת]]-טבלה5[[#This Row],[עלות בפועל]]</f>
        <v>0</v>
      </c>
      <c r="F44" s="11"/>
      <c r="G44" s="14"/>
      <c r="H44" s="14"/>
      <c r="I44" s="14"/>
      <c r="J44" s="14"/>
    </row>
    <row r="45" spans="1:10" ht="15.75" customHeight="1" x14ac:dyDescent="0.25">
      <c r="A45" s="4"/>
      <c r="B45" s="7" t="s">
        <v>7</v>
      </c>
      <c r="C45" s="6">
        <f>SUBTOTAL(109,טבלה5[עלות מתוכננת])</f>
        <v>0</v>
      </c>
      <c r="D45" s="6">
        <f>SUBTOTAL(109,טבלה5[עלות בפועל])</f>
        <v>0</v>
      </c>
      <c r="E45" s="5">
        <f>SUBTOTAL(109,טבלה5[הפרש])</f>
        <v>0</v>
      </c>
      <c r="F45" s="11"/>
      <c r="G45" s="7" t="s">
        <v>36</v>
      </c>
      <c r="H45" s="13" t="s">
        <v>23</v>
      </c>
      <c r="I45" s="13" t="s">
        <v>22</v>
      </c>
      <c r="J45" s="12" t="s">
        <v>21</v>
      </c>
    </row>
    <row r="46" spans="1:10" ht="15.75" customHeight="1" x14ac:dyDescent="0.25">
      <c r="A46" s="4"/>
      <c r="B46" s="14"/>
      <c r="C46" s="14"/>
      <c r="D46" s="14"/>
      <c r="E46" s="14"/>
      <c r="F46" s="11"/>
      <c r="G46" s="9" t="s">
        <v>35</v>
      </c>
      <c r="H46" s="6"/>
      <c r="I46" s="6"/>
      <c r="J46" s="8">
        <f>טבלה11[[#This Row],[עלות מתוכננת]]-טבלה11[[#This Row],[עלות בפועל]]</f>
        <v>0</v>
      </c>
    </row>
    <row r="47" spans="1:10" ht="15.75" customHeight="1" x14ac:dyDescent="0.25">
      <c r="A47" s="4"/>
      <c r="B47" s="7" t="s">
        <v>34</v>
      </c>
      <c r="C47" s="13" t="s">
        <v>23</v>
      </c>
      <c r="D47" s="13" t="s">
        <v>22</v>
      </c>
      <c r="E47" s="12" t="s">
        <v>21</v>
      </c>
      <c r="F47" s="11"/>
      <c r="G47" s="9" t="s">
        <v>33</v>
      </c>
      <c r="H47" s="6"/>
      <c r="I47" s="6"/>
      <c r="J47" s="8">
        <f>טבלה11[[#This Row],[עלות מתוכננת]]-טבלה11[[#This Row],[עלות בפועל]]</f>
        <v>0</v>
      </c>
    </row>
    <row r="48" spans="1:10" ht="15.75" customHeight="1" x14ac:dyDescent="0.25">
      <c r="A48" s="4"/>
      <c r="B48" s="9" t="s">
        <v>32</v>
      </c>
      <c r="C48" s="6"/>
      <c r="D48" s="6"/>
      <c r="E48" s="8">
        <f>טבלה6[[#This Row],[עלות מתוכננת]]-טבלה6[[#This Row],[עלות בפועל]]</f>
        <v>0</v>
      </c>
      <c r="F48" s="11"/>
      <c r="G48" s="9" t="s">
        <v>31</v>
      </c>
      <c r="H48" s="6"/>
      <c r="I48" s="6"/>
      <c r="J48" s="8">
        <f>טבלה11[[#This Row],[עלות מתוכננת]]-טבלה11[[#This Row],[עלות בפועל]]</f>
        <v>0</v>
      </c>
    </row>
    <row r="49" spans="1:10" ht="15.75" customHeight="1" x14ac:dyDescent="0.25">
      <c r="A49" s="4"/>
      <c r="B49" s="9" t="s">
        <v>20</v>
      </c>
      <c r="C49" s="6"/>
      <c r="D49" s="6"/>
      <c r="E49" s="8">
        <f>טבלה6[[#This Row],[עלות מתוכננת]]-טבלה6[[#This Row],[עלות בפועל]]</f>
        <v>0</v>
      </c>
      <c r="F49" s="11"/>
      <c r="G49" s="7" t="s">
        <v>7</v>
      </c>
      <c r="H49" s="6">
        <f>SUBTOTAL(109,טבלה11[עלות מתוכננת])</f>
        <v>0</v>
      </c>
      <c r="I49" s="6">
        <f>SUBTOTAL(109,טבלה11[עלות בפועל])</f>
        <v>0</v>
      </c>
      <c r="J49" s="5">
        <f>SUBTOTAL(109,טבלה11[הפרש])</f>
        <v>0</v>
      </c>
    </row>
    <row r="50" spans="1:10" ht="15.75" customHeight="1" x14ac:dyDescent="0.25">
      <c r="A50" s="4"/>
      <c r="B50" s="9" t="s">
        <v>30</v>
      </c>
      <c r="C50" s="6"/>
      <c r="D50" s="6"/>
      <c r="E50" s="8">
        <f>טבלה6[[#This Row],[עלות מתוכננת]]-טבלה6[[#This Row],[עלות בפועל]]</f>
        <v>0</v>
      </c>
      <c r="F50" s="11"/>
      <c r="G50" s="14"/>
      <c r="H50" s="14"/>
      <c r="I50" s="14"/>
      <c r="J50" s="14"/>
    </row>
    <row r="51" spans="1:10" ht="15.75" customHeight="1" x14ac:dyDescent="0.25">
      <c r="A51" s="4"/>
      <c r="B51" s="9" t="s">
        <v>29</v>
      </c>
      <c r="C51" s="6"/>
      <c r="D51" s="6"/>
      <c r="E51" s="8">
        <f>טבלה6[[#This Row],[עלות מתוכננת]]-טבלה6[[#This Row],[עלות בפועל]]</f>
        <v>0</v>
      </c>
      <c r="F51" s="11"/>
      <c r="G51" s="7" t="s">
        <v>28</v>
      </c>
      <c r="H51" s="13" t="s">
        <v>23</v>
      </c>
      <c r="I51" s="13" t="s">
        <v>22</v>
      </c>
      <c r="J51" s="12" t="s">
        <v>21</v>
      </c>
    </row>
    <row r="52" spans="1:10" ht="15.75" customHeight="1" x14ac:dyDescent="0.25">
      <c r="A52" s="4"/>
      <c r="B52" s="9" t="s">
        <v>12</v>
      </c>
      <c r="C52" s="6"/>
      <c r="D52" s="6"/>
      <c r="E52" s="8">
        <f>טבלה6[[#This Row],[עלות מתוכננת]]-טבלה6[[#This Row],[עלות בפועל]]</f>
        <v>0</v>
      </c>
      <c r="F52" s="11"/>
      <c r="G52" s="9" t="s">
        <v>27</v>
      </c>
      <c r="H52" s="6"/>
      <c r="I52" s="6"/>
      <c r="J52" s="8">
        <f>טבלה12[[#This Row],[עלות מתוכננת]]-טבלה12[[#This Row],[עלות בפועל]]</f>
        <v>0</v>
      </c>
    </row>
    <row r="53" spans="1:10" ht="15.75" customHeight="1" x14ac:dyDescent="0.25">
      <c r="A53" s="4"/>
      <c r="B53" s="7" t="s">
        <v>7</v>
      </c>
      <c r="C53" s="6">
        <f>SUBTOTAL(109,טבלה6[עלות מתוכננת])</f>
        <v>0</v>
      </c>
      <c r="D53" s="6">
        <f>SUBTOTAL(109,טבלה6[עלות בפועל])</f>
        <v>0</v>
      </c>
      <c r="E53" s="5">
        <f>SUBTOTAL(109,טבלה6[הפרש])</f>
        <v>0</v>
      </c>
      <c r="F53" s="11"/>
      <c r="G53" s="9" t="s">
        <v>26</v>
      </c>
      <c r="H53" s="6"/>
      <c r="I53" s="6"/>
      <c r="J53" s="8">
        <f>טבלה12[[#This Row],[עלות מתוכננת]]-טבלה12[[#This Row],[עלות בפועל]]</f>
        <v>0</v>
      </c>
    </row>
    <row r="54" spans="1:10" ht="15.75" customHeight="1" x14ac:dyDescent="0.25">
      <c r="A54" s="4"/>
      <c r="B54" s="14"/>
      <c r="C54" s="14"/>
      <c r="D54" s="14"/>
      <c r="E54" s="14"/>
      <c r="F54" s="11"/>
      <c r="G54" s="9" t="s">
        <v>25</v>
      </c>
      <c r="H54" s="6"/>
      <c r="I54" s="6"/>
      <c r="J54" s="8">
        <f>טבלה12[[#This Row],[עלות מתוכננת]]-טבלה12[[#This Row],[עלות בפועל]]</f>
        <v>0</v>
      </c>
    </row>
    <row r="55" spans="1:10" ht="15.75" customHeight="1" x14ac:dyDescent="0.25">
      <c r="A55" s="4"/>
      <c r="B55" s="7" t="s">
        <v>24</v>
      </c>
      <c r="C55" s="13" t="s">
        <v>23</v>
      </c>
      <c r="D55" s="13" t="s">
        <v>22</v>
      </c>
      <c r="E55" s="12" t="s">
        <v>21</v>
      </c>
      <c r="F55" s="11"/>
      <c r="G55" s="9" t="s">
        <v>12</v>
      </c>
      <c r="H55" s="6"/>
      <c r="I55" s="6"/>
      <c r="J55" s="8">
        <f>טבלה12[[#This Row],[עלות מתוכננת]]-טבלה12[[#This Row],[עלות בפועל]]</f>
        <v>0</v>
      </c>
    </row>
    <row r="56" spans="1:10" ht="15.75" customHeight="1" x14ac:dyDescent="0.25">
      <c r="A56" s="4"/>
      <c r="B56" s="9" t="s">
        <v>20</v>
      </c>
      <c r="C56" s="6"/>
      <c r="D56" s="6"/>
      <c r="E56" s="8">
        <f>טבלה7[[#This Row],[עלות מתוכננת]]-טבלה7[[#This Row],[עלות בפועל]]</f>
        <v>0</v>
      </c>
      <c r="F56" s="11"/>
      <c r="G56" s="7" t="s">
        <v>7</v>
      </c>
      <c r="H56" s="6">
        <f>SUBTOTAL(109,טבלה12[עלות מתוכננת])</f>
        <v>0</v>
      </c>
      <c r="I56" s="6">
        <f>SUBTOTAL(109,טבלה12[עלות בפועל])</f>
        <v>0</v>
      </c>
      <c r="J56" s="5">
        <f>SUBTOTAL(109,טבלה12[הפרש])</f>
        <v>0</v>
      </c>
    </row>
    <row r="57" spans="1:10" ht="15.75" customHeight="1" x14ac:dyDescent="0.25">
      <c r="A57" s="4"/>
      <c r="B57" s="9" t="s">
        <v>19</v>
      </c>
      <c r="C57" s="6"/>
      <c r="D57" s="6"/>
      <c r="E57" s="8">
        <f>טבלה7[[#This Row],[עלות מתוכננת]]-טבלה7[[#This Row],[עלות בפועל]]</f>
        <v>0</v>
      </c>
      <c r="F57" s="4"/>
      <c r="G57" s="10"/>
      <c r="H57" s="10"/>
      <c r="I57" s="10"/>
      <c r="J57" s="10"/>
    </row>
    <row r="58" spans="1:10" ht="15.75" customHeight="1" x14ac:dyDescent="0.25">
      <c r="A58" s="4"/>
      <c r="B58" s="9" t="s">
        <v>18</v>
      </c>
      <c r="C58" s="6"/>
      <c r="D58" s="6"/>
      <c r="E58" s="8">
        <f>טבלה7[[#This Row],[עלות מתוכננת]]-טבלה7[[#This Row],[עלות בפועל]]</f>
        <v>0</v>
      </c>
      <c r="F58" s="4"/>
      <c r="G58" s="3" t="s">
        <v>17</v>
      </c>
      <c r="H58" s="3"/>
      <c r="I58" s="3"/>
      <c r="J58" s="2">
        <f>SUM(C22,C32,C39,C45,C53,C63,H21,H30,H37,H43,H49,H56)</f>
        <v>2060</v>
      </c>
    </row>
    <row r="59" spans="1:10" ht="15.75" customHeight="1" x14ac:dyDescent="0.25">
      <c r="A59" s="4"/>
      <c r="B59" s="9" t="s">
        <v>16</v>
      </c>
      <c r="C59" s="6"/>
      <c r="D59" s="6"/>
      <c r="E59" s="8">
        <f>טבלה7[[#This Row],[עלות מתוכננת]]-טבלה7[[#This Row],[עלות בפועל]]</f>
        <v>0</v>
      </c>
      <c r="F59" s="4"/>
      <c r="G59" s="3"/>
      <c r="H59" s="3"/>
      <c r="I59" s="3"/>
      <c r="J59" s="2"/>
    </row>
    <row r="60" spans="1:10" ht="15.75" customHeight="1" x14ac:dyDescent="0.25">
      <c r="A60" s="4"/>
      <c r="B60" s="9" t="s">
        <v>15</v>
      </c>
      <c r="C60" s="6"/>
      <c r="D60" s="6"/>
      <c r="E60" s="8">
        <f>טבלה7[[#This Row],[עלות מתוכננת]]-טבלה7[[#This Row],[עלות בפועל]]</f>
        <v>0</v>
      </c>
      <c r="F60" s="4"/>
      <c r="G60" s="3" t="s">
        <v>14</v>
      </c>
      <c r="H60" s="3"/>
      <c r="I60" s="3"/>
      <c r="J60" s="2">
        <f>SUM(D22,D32,D39,D45,D53,D63,I21,I30,I37,I43,I49,I56)</f>
        <v>2040</v>
      </c>
    </row>
    <row r="61" spans="1:10" ht="15.75" customHeight="1" x14ac:dyDescent="0.25">
      <c r="A61" s="4"/>
      <c r="B61" s="9" t="s">
        <v>13</v>
      </c>
      <c r="C61" s="6"/>
      <c r="D61" s="6"/>
      <c r="E61" s="8">
        <f>טבלה7[[#This Row],[עלות מתוכננת]]-טבלה7[[#This Row],[עלות בפועל]]</f>
        <v>0</v>
      </c>
      <c r="F61" s="4"/>
      <c r="G61" s="3"/>
      <c r="H61" s="3"/>
      <c r="I61" s="3"/>
      <c r="J61" s="2"/>
    </row>
    <row r="62" spans="1:10" ht="15.75" customHeight="1" x14ac:dyDescent="0.25">
      <c r="A62" s="4"/>
      <c r="B62" s="9" t="s">
        <v>12</v>
      </c>
      <c r="C62" s="6"/>
      <c r="D62" s="6"/>
      <c r="E62" s="8">
        <f>טבלה7[[#This Row],[עלות מתוכננת]]-טבלה7[[#This Row],[עלות בפועל]]</f>
        <v>0</v>
      </c>
      <c r="F62" s="4"/>
      <c r="G62" s="3" t="s">
        <v>11</v>
      </c>
      <c r="H62" s="3"/>
      <c r="I62" s="3"/>
      <c r="J62" s="2">
        <f>SUM(E22,E32,E39,E45,E53,E63,J21,J30,J37,J43,J49,J56)</f>
        <v>20</v>
      </c>
    </row>
    <row r="63" spans="1:10" ht="15.75" customHeight="1" x14ac:dyDescent="0.25">
      <c r="A63" s="4"/>
      <c r="B63" s="7" t="s">
        <v>7</v>
      </c>
      <c r="C63" s="6">
        <f>SUBTOTAL(109,טבלה7[עלות מתוכננת])</f>
        <v>0</v>
      </c>
      <c r="D63" s="6">
        <f>SUBTOTAL(109,טבלה7[עלות בפועל])</f>
        <v>0</v>
      </c>
      <c r="E63" s="5">
        <f>SUBTOTAL(109,טבלה7[הפרש])</f>
        <v>0</v>
      </c>
      <c r="F63" s="4"/>
      <c r="G63" s="3"/>
      <c r="H63" s="3"/>
      <c r="I63" s="3"/>
      <c r="J63" s="2"/>
    </row>
    <row r="64" spans="1:10" ht="15.75" customHeight="1" x14ac:dyDescent="0.25"/>
  </sheetData>
  <mergeCells count="33">
    <mergeCell ref="J62:J63"/>
    <mergeCell ref="G62:I63"/>
    <mergeCell ref="J60:J61"/>
    <mergeCell ref="G60:I61"/>
    <mergeCell ref="G58:I59"/>
    <mergeCell ref="J58:J59"/>
    <mergeCell ref="B4:B6"/>
    <mergeCell ref="B3:D3"/>
    <mergeCell ref="G6:I7"/>
    <mergeCell ref="G4:I5"/>
    <mergeCell ref="J6:J7"/>
    <mergeCell ref="C4:D4"/>
    <mergeCell ref="C5:D5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54:E54"/>
    <mergeCell ref="G22:J22"/>
    <mergeCell ref="G31:J31"/>
    <mergeCell ref="G38:J38"/>
    <mergeCell ref="G44:J44"/>
    <mergeCell ref="G50:J50"/>
    <mergeCell ref="B23:E23"/>
    <mergeCell ref="B33:E33"/>
    <mergeCell ref="B40:E40"/>
    <mergeCell ref="B46:E46"/>
  </mergeCells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תקציב חודשי אישי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2024-06-14T12:45:11Z</dcterms:created>
  <dcterms:modified xsi:type="dcterms:W3CDTF">2024-06-14T12:46:39Z</dcterms:modified>
</cp:coreProperties>
</file>