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USER6\Downloads\"/>
    </mc:Choice>
  </mc:AlternateContent>
  <xr:revisionPtr revIDLastSave="0" documentId="8_{012E2542-5D5A-4856-BAE8-0AA4B5DBA331}" xr6:coauthVersionLast="47" xr6:coauthVersionMax="47" xr10:uidLastSave="{00000000-0000-0000-0000-000000000000}"/>
  <bookViews>
    <workbookView xWindow="-120" yWindow="-120" windowWidth="29040" windowHeight="15840" tabRatio="611" xr2:uid="{00000000-000D-0000-FFFF-FFFF00000000}"/>
  </bookViews>
  <sheets>
    <sheet name="ינואר" sheetId="6" r:id="rId1"/>
    <sheet name="פברואר" sheetId="9" r:id="rId2"/>
    <sheet name="מרץ" sheetId="10" r:id="rId3"/>
    <sheet name="אפריל" sheetId="11" r:id="rId4"/>
    <sheet name="מאי" sheetId="12" r:id="rId5"/>
    <sheet name="יוני" sheetId="13" r:id="rId6"/>
    <sheet name="יולי" sheetId="14" r:id="rId7"/>
    <sheet name="אוגוסט" sheetId="15" r:id="rId8"/>
    <sheet name="ספטמבר" sheetId="16" r:id="rId9"/>
    <sheet name="אוקטובר" sheetId="17" r:id="rId10"/>
    <sheet name="נובמבר" sheetId="18" r:id="rId11"/>
    <sheet name="דצמבר" sheetId="19" r:id="rId12"/>
  </sheets>
  <definedNames>
    <definedName name="AprSun1">DATE(CalendarYear,4,0)-WEEKDAY(DATE(CalendarYear,4,1))+1</definedName>
    <definedName name="AugSun1">DATE(CalendarYear,8,0)-WEEKDAY(DATE(CalendarYear,8,1))+1</definedName>
    <definedName name="CalendarYear">ינואר!$K$2</definedName>
    <definedName name="DecSun1">DATE(CalendarYear,12,0)-WEEKDAY(DATE(CalendarYear,12,1))+1</definedName>
    <definedName name="FebSun1">DATE(CalendarYear,2,0)-WEEKDAY(DATE(CalendarYear,2,1))+1</definedName>
    <definedName name="JanSun1">DATE(CalendarYear,1,0)-WEEKDAY(DATE(CalendarYear,1,1))+1</definedName>
    <definedName name="JulSun1">DATE(CalendarYear,7,0)-WEEKDAY(DATE(CalendarYear,7,1))+1</definedName>
    <definedName name="JunSun1">DATE(CalendarYear,6,0)-WEEKDAY(DATE(CalendarYear,6,1))+1</definedName>
    <definedName name="MarSun1">DATE(CalendarYear,3,0)-WEEKDAY(DATE(CalendarYear,3,1))+1</definedName>
    <definedName name="MaySun1">DATE(CalendarYear,5,0)-WEEKDAY(DATE(CalendarYear,5,1))+1</definedName>
    <definedName name="NovSun1">DATE(CalendarYear,11,0)-WEEKDAY(DATE(CalendarYear,11,1))+1</definedName>
    <definedName name="OctSun1">DATE(CalendarYear,10,0)-WEEKDAY(DATE(CalendarYear,10,1))+1</definedName>
    <definedName name="SepSun1">DATE(CalendarYear,9,0)-WEEKDAY(DATE(CalendarYear,9,1))+1</definedName>
    <definedName name="אזור_הדפסה" localSheetId="7">אוגוסט!$B$2:$J$16</definedName>
    <definedName name="אזור_הדפסה" localSheetId="9">אוקטובר!$B$2:$J$16</definedName>
    <definedName name="אזור_הדפסה" localSheetId="3">אפריל!$B$2:$J$16</definedName>
    <definedName name="אזור_הדפסה" localSheetId="11">דצמבר!$B$2:$J$16</definedName>
    <definedName name="אזור_הדפסה" localSheetId="6">יולי!$B$2:$J$16</definedName>
    <definedName name="אזור_הדפסה" localSheetId="5">יוני!$B$2:$J$16</definedName>
    <definedName name="אזור_הדפסה" localSheetId="0">ינואר!$B$2:$J$16</definedName>
    <definedName name="אזור_הדפסה" localSheetId="4">מאי!$B$2:$J$16</definedName>
    <definedName name="אזור_הדפסה" localSheetId="2">מרץ!$B$2:$J$16</definedName>
    <definedName name="אזור_הדפסה" localSheetId="10">נובמבר!$B$2:$J$16</definedName>
    <definedName name="אזור_הדפסה" localSheetId="8">ספטמבר!$B$2:$J$16</definedName>
    <definedName name="אזור_הדפסה" localSheetId="1">פברואר!$B$2:$J$16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19" l="1"/>
  <c r="B3" i="18"/>
  <c r="B3" i="17"/>
  <c r="B3" i="16"/>
  <c r="B3" i="15"/>
  <c r="B3" i="14"/>
  <c r="B3" i="13"/>
  <c r="B3" i="12"/>
  <c r="B3" i="11"/>
  <c r="B3" i="10"/>
  <c r="B3" i="9"/>
  <c r="B3" i="6"/>
  <c r="B5" i="6"/>
  <c r="C5" i="6"/>
  <c r="D5" i="6" l="1"/>
  <c r="C15" i="11" l="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H11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C15" i="10"/>
  <c r="B15" i="10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C15" i="9"/>
  <c r="B15" i="9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C15" i="6" l="1"/>
  <c r="E5" i="6" l="1"/>
  <c r="F5" i="6"/>
  <c r="G5" i="6"/>
  <c r="H5" i="6"/>
  <c r="B7" i="6"/>
  <c r="C7" i="6"/>
  <c r="D7" i="6"/>
  <c r="E7" i="6"/>
  <c r="F7" i="6"/>
  <c r="G7" i="6"/>
  <c r="H7" i="6"/>
  <c r="B9" i="6"/>
  <c r="C9" i="6"/>
  <c r="D9" i="6"/>
  <c r="E9" i="6"/>
  <c r="F9" i="6"/>
  <c r="G9" i="6"/>
  <c r="H9" i="6"/>
  <c r="B11" i="6"/>
  <c r="C11" i="6"/>
  <c r="D11" i="6"/>
  <c r="E11" i="6"/>
  <c r="F11" i="6"/>
  <c r="G11" i="6"/>
  <c r="H11" i="6"/>
  <c r="B13" i="6"/>
  <c r="C13" i="6"/>
  <c r="D13" i="6"/>
  <c r="E13" i="6"/>
  <c r="F13" i="6"/>
  <c r="G13" i="6"/>
  <c r="H13" i="6"/>
  <c r="B15" i="6"/>
</calcChain>
</file>

<file path=xl/sharedStrings.xml><?xml version="1.0" encoding="utf-8"?>
<sst xmlns="http://schemas.openxmlformats.org/spreadsheetml/2006/main" count="97" uniqueCount="9">
  <si>
    <t>שני</t>
  </si>
  <si>
    <t>שלישי</t>
  </si>
  <si>
    <t>רביעי</t>
  </si>
  <si>
    <t>חמישי</t>
  </si>
  <si>
    <t>שישי</t>
  </si>
  <si>
    <t>שבת</t>
  </si>
  <si>
    <t>ראשון</t>
  </si>
  <si>
    <t>בחר שנה:</t>
  </si>
  <si>
    <t>פתק: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</si>
</sst>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d"/>
    <numFmt numFmtId="165" formatCode="mmmm\ yyyy"/>
    <numFmt numFmtId="166" formatCode="mmmm"/>
  </numFmts>
  <fonts count="18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b/>
      <sz val="28"/>
      <color theme="1" tint="0.34998626667073579"/>
      <name val="Cambria"/>
      <family val="2"/>
      <scheme val="minor"/>
    </font>
    <font>
      <u/>
      <sz val="12"/>
      <color theme="10"/>
      <name val="Cambria"/>
      <family val="2"/>
      <scheme val="minor"/>
    </font>
    <font>
      <sz val="11"/>
      <name val="Tahoma"/>
      <family val="2"/>
    </font>
    <font>
      <sz val="11"/>
      <color theme="8"/>
      <name val="Tahoma"/>
      <family val="2"/>
    </font>
    <font>
      <sz val="12"/>
      <color theme="1"/>
      <name val="Tahoma"/>
      <family val="2"/>
    </font>
    <font>
      <sz val="24"/>
      <color theme="8"/>
      <name val="Tahoma"/>
      <family val="2"/>
    </font>
    <font>
      <sz val="40"/>
      <color theme="8"/>
      <name val="Tahoma"/>
      <family val="2"/>
    </font>
    <font>
      <b/>
      <sz val="9"/>
      <color theme="8"/>
      <name val="Tahoma"/>
      <family val="2"/>
    </font>
    <font>
      <sz val="28"/>
      <color theme="8" tint="-0.499984740745262"/>
      <name val="Tahoma"/>
      <family val="2"/>
    </font>
    <font>
      <sz val="10"/>
      <name val="Tahoma"/>
      <family val="2"/>
    </font>
    <font>
      <sz val="10"/>
      <color theme="9"/>
      <name val="Tahoma"/>
      <family val="2"/>
    </font>
    <font>
      <b/>
      <sz val="11"/>
      <color theme="8"/>
      <name val="Tahoma"/>
      <family val="2"/>
    </font>
    <font>
      <sz val="11"/>
      <color theme="0" tint="-0.499984740745262"/>
      <name val="Tahoma"/>
      <family val="2"/>
    </font>
    <font>
      <u/>
      <sz val="12"/>
      <color theme="10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  <border>
      <left/>
      <right style="thin">
        <color theme="8"/>
      </right>
      <top/>
      <bottom/>
      <diagonal/>
    </border>
    <border>
      <left/>
      <right style="thin">
        <color theme="8"/>
      </right>
      <top style="thin">
        <color theme="8"/>
      </top>
      <bottom/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4" fillId="0" borderId="0" applyNumberFormat="0" applyFill="0" applyAlignment="0" applyProtection="0"/>
    <xf numFmtId="0" fontId="5" fillId="0" borderId="0" applyNumberFormat="0" applyFill="0" applyBorder="0" applyAlignment="0" applyProtection="0"/>
  </cellStyleXfs>
  <cellXfs count="33">
    <xf numFmtId="0" fontId="0" fillId="0" borderId="0" xfId="0"/>
    <xf numFmtId="0" fontId="6" fillId="0" borderId="0" xfId="1" applyFont="1"/>
    <xf numFmtId="0" fontId="7" fillId="0" borderId="0" xfId="1" applyFont="1" applyAlignment="1">
      <alignment horizontal="right"/>
    </xf>
    <xf numFmtId="0" fontId="8" fillId="0" borderId="0" xfId="0" applyFont="1"/>
    <xf numFmtId="0" fontId="6" fillId="5" borderId="0" xfId="1" applyFont="1" applyFill="1"/>
    <xf numFmtId="0" fontId="9" fillId="0" borderId="0" xfId="0" applyFont="1" applyAlignment="1">
      <alignment horizontal="right" vertical="top"/>
    </xf>
    <xf numFmtId="0" fontId="11" fillId="0" borderId="2" xfId="2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166" fontId="8" fillId="0" borderId="0" xfId="0" applyNumberFormat="1" applyFont="1"/>
    <xf numFmtId="164" fontId="7" fillId="4" borderId="11" xfId="1" applyNumberFormat="1" applyFont="1" applyFill="1" applyBorder="1" applyAlignment="1">
      <alignment horizontal="left" vertical="top" wrapText="1"/>
    </xf>
    <xf numFmtId="166" fontId="12" fillId="0" borderId="0" xfId="0" applyNumberFormat="1" applyFont="1" applyAlignment="1">
      <alignment vertical="center" textRotation="90"/>
    </xf>
    <xf numFmtId="0" fontId="13" fillId="0" borderId="0" xfId="1" applyFont="1"/>
    <xf numFmtId="0" fontId="14" fillId="4" borderId="10" xfId="1" applyFont="1" applyFill="1" applyBorder="1" applyAlignment="1">
      <alignment horizontal="center" vertical="top" wrapText="1"/>
    </xf>
    <xf numFmtId="0" fontId="14" fillId="4" borderId="10" xfId="3" applyFont="1" applyFill="1" applyBorder="1" applyAlignment="1">
      <alignment horizontal="center" vertical="top" wrapText="1"/>
    </xf>
    <xf numFmtId="164" fontId="7" fillId="0" borderId="11" xfId="1" applyNumberFormat="1" applyFont="1" applyBorder="1" applyAlignment="1">
      <alignment horizontal="left" vertical="top" wrapText="1"/>
    </xf>
    <xf numFmtId="0" fontId="14" fillId="0" borderId="10" xfId="1" applyFont="1" applyBorder="1" applyAlignment="1">
      <alignment horizontal="center" vertical="top" wrapText="1"/>
    </xf>
    <xf numFmtId="0" fontId="14" fillId="0" borderId="10" xfId="3" applyFont="1" applyFill="1" applyBorder="1" applyAlignment="1">
      <alignment horizontal="center" vertical="top" wrapText="1"/>
    </xf>
    <xf numFmtId="164" fontId="7" fillId="4" borderId="12" xfId="1" applyNumberFormat="1" applyFont="1" applyFill="1" applyBorder="1" applyAlignment="1">
      <alignment horizontal="left" vertical="top" wrapText="1"/>
    </xf>
    <xf numFmtId="164" fontId="7" fillId="0" borderId="12" xfId="1" applyNumberFormat="1" applyFont="1" applyBorder="1" applyAlignment="1">
      <alignment horizontal="left" vertical="top" wrapText="1"/>
    </xf>
    <xf numFmtId="164" fontId="7" fillId="0" borderId="13" xfId="1" applyNumberFormat="1" applyFont="1" applyBorder="1" applyAlignment="1">
      <alignment horizontal="left" vertical="top" wrapText="1"/>
    </xf>
    <xf numFmtId="0" fontId="16" fillId="0" borderId="0" xfId="1" applyFont="1" applyAlignment="1">
      <alignment horizontal="right"/>
    </xf>
    <xf numFmtId="0" fontId="16" fillId="0" borderId="0" xfId="1" applyFont="1" applyAlignment="1">
      <alignment horizontal="center"/>
    </xf>
    <xf numFmtId="0" fontId="17" fillId="0" borderId="0" xfId="5" applyFont="1"/>
    <xf numFmtId="164" fontId="7" fillId="4" borderId="16" xfId="1" applyNumberFormat="1" applyFont="1" applyFill="1" applyBorder="1" applyAlignment="1">
      <alignment horizontal="left" vertical="top" wrapText="1"/>
    </xf>
    <xf numFmtId="0" fontId="8" fillId="0" borderId="15" xfId="0" applyFont="1" applyBorder="1"/>
    <xf numFmtId="0" fontId="15" fillId="0" borderId="14" xfId="2" applyFont="1" applyFill="1" applyBorder="1" applyAlignment="1">
      <alignment horizontal="left" vertical="top" wrapText="1"/>
    </xf>
    <xf numFmtId="0" fontId="15" fillId="0" borderId="8" xfId="2" applyFont="1" applyFill="1" applyBorder="1" applyAlignment="1">
      <alignment horizontal="left" vertical="top" wrapText="1"/>
    </xf>
    <xf numFmtId="0" fontId="15" fillId="0" borderId="9" xfId="2" applyFont="1" applyFill="1" applyBorder="1" applyAlignment="1">
      <alignment horizontal="left" vertical="top" wrapText="1"/>
    </xf>
    <xf numFmtId="164" fontId="11" fillId="0" borderId="5" xfId="2" applyNumberFormat="1" applyFont="1" applyFill="1" applyBorder="1" applyAlignment="1">
      <alignment horizontal="right" vertical="center" wrapText="1"/>
    </xf>
    <xf numFmtId="164" fontId="11" fillId="0" borderId="6" xfId="2" applyNumberFormat="1" applyFont="1" applyFill="1" applyBorder="1" applyAlignment="1">
      <alignment horizontal="right" vertical="center" wrapText="1"/>
    </xf>
    <xf numFmtId="164" fontId="11" fillId="0" borderId="7" xfId="2" applyNumberFormat="1" applyFont="1" applyFill="1" applyBorder="1" applyAlignment="1">
      <alignment horizontal="right" vertical="center" wrapText="1"/>
    </xf>
    <xf numFmtId="165" fontId="10" fillId="0" borderId="0" xfId="1" applyNumberFormat="1" applyFont="1" applyAlignment="1">
      <alignment horizontal="right" vertical="center"/>
    </xf>
  </cellXfs>
  <cellStyles count="6">
    <cellStyle name="40% - Accent1 2" xfId="3" xr:uid="{00000000-0005-0000-0000-000000000000}"/>
    <cellStyle name="Accent1 2" xfId="2" xr:uid="{00000000-0005-0000-0000-000001000000}"/>
    <cellStyle name="Heading 1 2" xfId="4" xr:uid="{00000000-0005-0000-0000-000002000000}"/>
    <cellStyle name="Normal" xfId="0" builtinId="0" customBuiltin="1"/>
    <cellStyle name="Normal 2" xfId="1" xr:uid="{00000000-0005-0000-0000-000004000000}"/>
    <cellStyle name="היפר-קישור" xfId="5" builtinId="8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 xr9:uid="{00000000-0011-0000-FFFF-FFFF00000000}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 xr9:uid="{00000000-0011-0000-FFFF-FFFF01000000}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22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g"/><Relationship Id="rId1" Type="http://schemas.openxmlformats.org/officeDocument/2006/relationships/image" Target="../media/image2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g"/><Relationship Id="rId1" Type="http://schemas.openxmlformats.org/officeDocument/2006/relationships/image" Target="../media/image23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g"/><Relationship Id="rId1" Type="http://schemas.openxmlformats.org/officeDocument/2006/relationships/image" Target="../media/image25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image" Target="../media/image17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336852</xdr:colOff>
      <xdr:row>3</xdr:row>
      <xdr:rowOff>41234</xdr:rowOff>
    </xdr:from>
    <xdr:to>
      <xdr:col>9</xdr:col>
      <xdr:colOff>1035429</xdr:colOff>
      <xdr:row>7</xdr:row>
      <xdr:rowOff>517174</xdr:rowOff>
    </xdr:to>
    <xdr:pic>
      <xdr:nvPicPr>
        <xdr:cNvPr id="3" name="תמונה 2" descr="צלעות כבש חתוכות במחבת" title="ינואר תמונה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1146134"/>
          <a:ext cx="1879677" cy="200946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336852</xdr:colOff>
      <xdr:row>7</xdr:row>
      <xdr:rowOff>645080</xdr:rowOff>
    </xdr:from>
    <xdr:to>
      <xdr:col>9</xdr:col>
      <xdr:colOff>1035429</xdr:colOff>
      <xdr:row>11</xdr:row>
      <xdr:rowOff>633915</xdr:rowOff>
    </xdr:to>
    <xdr:pic>
      <xdr:nvPicPr>
        <xdr:cNvPr id="21" name="תמונה 20" descr="מבחר תבלינים בשש קעריות מלבניות." title="ינואר תמונה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3283505"/>
          <a:ext cx="1879677" cy="200813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761821</xdr:rowOff>
    </xdr:from>
    <xdr:to>
      <xdr:col>9</xdr:col>
      <xdr:colOff>1063256</xdr:colOff>
      <xdr:row>16</xdr:row>
      <xdr:rowOff>3906</xdr:rowOff>
    </xdr:to>
    <xdr:sp macro="" textlink="">
      <xdr:nvSpPr>
        <xdr:cNvPr id="25" name="תיבת טקסט 24" descr="כתובת&#10;עיר מיקוד&#10;&#10;טלפון&#10;פקס&#10;דואר אלקטרוני&#10;אתר&#10;" title="בלוק כתובת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 flipH="1">
          <a:off x="9359097094" y="5667196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he-IL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555.123.0123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555.123.0124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1047750</xdr:colOff>
          <xdr:row>1</xdr:row>
          <xdr:rowOff>85725</xdr:rowOff>
        </xdr:from>
        <xdr:to>
          <xdr:col>11</xdr:col>
          <xdr:colOff>114300</xdr:colOff>
          <xdr:row>1</xdr:row>
          <xdr:rowOff>314325</xdr:rowOff>
        </xdr:to>
        <xdr:sp macro="" textlink="">
          <xdr:nvSpPr>
            <xdr:cNvPr id="1026" name="תיבת טווח 2" descr="פקד תיבת טווח. השתמש בתיבת טווח כדי לשנות את השנה הקלנדרית או הקלד את השנה הרצויה בתא L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תמונה 1" descr="צדפות בקרמל על מצע עלי סלק. כדי לשנות תמונה זו, לחץ באמצעות לחצן העכבר הימני על תמונה ולאחר מכן לחץ על 'שנה תמונה'." title="אוקטובר תמונה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תמונה 5" descr="קערת עלי סלק טריים. כדי לשנות תמונה זו, לחץ באמצעות לחצן העכבר הימני על תמונה ולאחר מכן לחץ על 'שנה תמונה'." title="אוקטובר תמונה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תיבת טקסט 7" descr="כתובת&#10;עיר מיקוד&#10;&#10;טלפון&#10;פקס&#10;דואר אלקטרוני&#10;אתר&#10;" title="בלוק כתובת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he-IL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555.123.0123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555.123.0124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תמונה 1" descr="שתי קערות של מרק גזר מעוטר בנגיעות יוגורט ופתיתי פטרוזיליה. כדי לשנות תמונה זו, לחץ באמצעות לחצן העכבר הימני על תמונה ולאחר מכן לחץ על 'שנה תמונה'." title="נובמבר תמונה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תמונה 5" descr="צרור גזרים טריים. כדי לשנות תמונה זו, לחץ באמצעות לחצן העכבר הימני על תמונה ולאחר מכן לחץ על 'שנה תמונה'." title="נובמבר תמונה 2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תיבת טקסט 7" descr="כתובת&#10;עיר מיקוד&#10;&#10;טלפון&#10;פקס&#10;דואר אלקטרוני&#10;אתר&#10;" title="בלוק כתובת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he-IL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555.123.0123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555.123.0124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תמונה 1" descr="מגש פרפה על בראוניז עם פירורי בראוניז. כדי לשנות תמונה זו, לחץ באמצעות לחצן העכבר הימני על תמונה ולאחר מכן לחץ על 'שנה תמונה'." title="דצמבר תמונה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תמונה 5" descr="דצמבר תמונה 2" title="דצמבר תמונה 2c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771525</xdr:rowOff>
    </xdr:from>
    <xdr:to>
      <xdr:col>9</xdr:col>
      <xdr:colOff>1059030</xdr:colOff>
      <xdr:row>16</xdr:row>
      <xdr:rowOff>13610</xdr:rowOff>
    </xdr:to>
    <xdr:sp macro="" textlink="">
      <xdr:nvSpPr>
        <xdr:cNvPr id="8" name="תיבת טקסט 7" descr="כתובת&#10;עיר מיקוד&#10;&#10;טלפון&#10;פקס&#10;דואר אלקטרוני&#10;אתר&#10;" title="בלוק כתובת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8839200" y="567690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he-IL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555.123.0123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555.123.0124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31709</xdr:rowOff>
    </xdr:from>
    <xdr:to>
      <xdr:col>9</xdr:col>
      <xdr:colOff>1035035</xdr:colOff>
      <xdr:row>7</xdr:row>
      <xdr:rowOff>506429</xdr:rowOff>
    </xdr:to>
    <xdr:pic>
      <xdr:nvPicPr>
        <xdr:cNvPr id="2" name="תמונה 1" descr="סיר נזיד עם ירקות טריים ובשר.  כדי לשנות תמונה זו, לחץ באמצעות לחצן העכבר הימני על תמונה ולאחר מכן לחץ על 'שנה תמונה'." title="פברואר תמונה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635555</xdr:rowOff>
    </xdr:from>
    <xdr:to>
      <xdr:col>9</xdr:col>
      <xdr:colOff>1035035</xdr:colOff>
      <xdr:row>11</xdr:row>
      <xdr:rowOff>623170</xdr:rowOff>
    </xdr:to>
    <xdr:pic>
      <xdr:nvPicPr>
        <xdr:cNvPr id="6" name="תמונה 5" descr="פטריות טריות.  כדי לשנות תמונה זו, לחץ באמצעות לחצן העכבר הימני על תמונה ולאחר מכן לחץ על 'שנה תמונה'." title="פברואר תמונה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21630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752475</xdr:rowOff>
    </xdr:from>
    <xdr:to>
      <xdr:col>9</xdr:col>
      <xdr:colOff>1059030</xdr:colOff>
      <xdr:row>15</xdr:row>
      <xdr:rowOff>813710</xdr:rowOff>
    </xdr:to>
    <xdr:sp macro="" textlink="">
      <xdr:nvSpPr>
        <xdr:cNvPr id="8" name="תיבת טקסט 7" descr="כתובת&#10;עיר מיקוד&#10;&#10;טלפון&#10;פקס&#10;דואר אלקטרוני&#10;אתר&#10;" title="בלוק כתובת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 flipH="1">
          <a:off x="9358215495" y="565785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he-IL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555.123.0123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555.123.0124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תמונה 1" descr="סלט ירקות גינה טריים בתוספת צנוניות פרוסות ואגוזים.  כדי לשנות תמונה זו, לחץ באמצעות לחצן העכבר הימני על תמונה ולאחר מכן לחץ על 'שנה תמונה'." title="מרץ תמונה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תמונה 5" descr="מגש צנוניות טריות.  כדי לשנות תמונה זו, לחץ באמצעות לחצן העכבר הימני על תמונה ולאחר מכן לחץ על 'שנה תמונה'." title="מרץ תמונה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תיבת טקסט 7" descr="כתובת&#10;עיר מיקוד&#10;&#10;טלפון&#10;פקס&#10;דואר אלקטרוני&#10;אתר&#10;" title="בלוק כתובת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 flipH="1">
          <a:off x="935820597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he-IL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555.123.0123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555.123.0124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תמונה 1" descr="ערימת פרוסות קיש אספרגוס חתוכות למשולשים.  כדי לשנות תמונה זו, לחץ באמצעות לחצן העכבר הימני על תמונה ולאחר מכן לחץ על 'שנה תמונה'." title="אפריל תמונה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תמונה 5" descr="גבעולי אספרגוס טריים.  כדי לשנות תמונה זו, לחץ באמצעות לחצן העכבר הימני על תמונה ולאחר מכן לחץ על 'שנה תמונה'." title="אפריל תמונה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תיבת טקסט 7" descr="כתובת&#10;עיר מיקוד&#10;&#10;טלפון&#10;פקס&#10;דואר אלקטרוני&#10;אתר&#10;" title="בלוק כתובת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he-IL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555.123.0123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555.123.0124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תמונה 1" descr="קערת קוקטייל פירות. כדי לשנות תמונה זו, לחץ באמצעות לחצן העכבר הימני על תמונה ולאחר מכן לחץ על 'שנה תמונה'." title="מאי תמונה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תמונה 5" descr="חתיכות אשכולית פרוסות למשולשים.  כדי לשנות תמונה זו, לחץ באמצעות לחצן העכבר הימני על תמונה ולאחר מכן לחץ על 'שנה תמונה'." title="מאי תמונה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תיבת טקסט 7" descr="כתובת&#10;עיר מיקוד&#10;&#10;טלפון&#10;פקס&#10;דואר אלקטרוני&#10;אתר&#10;" title="בלוק כתובת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he-IL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555.123.0123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555.123.0124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תמונה 1" descr="סלט ירקות גינה טריים עם עלים ירוקים. כדי לשנות תמונה זו, לחץ באמצעות לחצן העכבר הימני על תמונה ולאחר מכן לחץ על 'שנה תמונה'." title="יוני תמונה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תמונה 5" descr="עגבניות בשלות טריות. כדי לשנות תמונה זו, לחץ באמצעות לחצן העכבר הימני על תמונה ולאחר מכן לחץ על 'שנה תמונה'." title="יוני תמונה 2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תיבת טקסט 7" descr="כתובת&#10;עיר מיקוד&#10;&#10;טלפון&#10;פקס&#10;דואר אלקטרוני&#10;אתר&#10;" title="בלוק כתובת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he-IL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555.123.0123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555.123.0124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תמונה 1" descr="מקפא אבטיח מעוטר במשולש לימון ופטרוזיליה. כדי לשנות תמונה זו, לחץ באמצעות לחצן העכבר הימני על תמונה ולאחר מכן לחץ על 'שנה תמונה'." title="יולי תמונה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658447</xdr:rowOff>
    </xdr:from>
    <xdr:to>
      <xdr:col>9</xdr:col>
      <xdr:colOff>1035035</xdr:colOff>
      <xdr:row>11</xdr:row>
      <xdr:rowOff>646062</xdr:rowOff>
    </xdr:to>
    <xdr:pic>
      <xdr:nvPicPr>
        <xdr:cNvPr id="6" name="תמונה 5" descr="שולחן פיקניק עם שורה של פרוסות אבטיח טרי. כדי לשנות תמונה זו, לחץ באמצעות לחצן העכבר הימני על תמונה ולאחר מכן לחץ על 'שנה תמונה'." title="יולי תמונה 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44522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תיבת טקסט 7" descr="כתובת&#10;עיר מיקוד&#10;&#10;טלפון&#10;פקס&#10;דואר אלקטרוני&#10;אתר&#10;" title="בלוק כתובת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he-IL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555.123.0123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555.123.0124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תמונה 1" descr="סלמון צלוי וירקות טריים על צלחת אליפטית." title="אוגוסט תמונה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תמונה 5" descr="קערת חתיכות שעועית ירוקה טרייה. כדי לשנות תמונה זו, לחץ באמצעות לחצן העכבר הימני על תמונה ולאחר מכן לחץ על 'שנה תמונה'." title="אוגוסט תמונה 2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תיבת טקסט 7" descr="כתובת&#10;עיר מיקוד&#10;&#10;טלפון&#10;פקס&#10;דואר אלקטרוני&#10;אתר&#10;" title="בלוק כתובת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he-IL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555.123.0123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555.123.0124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תמונה 1" descr="מגש פרוסות תפוחים מבושלות בתבנית ספירלית. כדי לשנות תמונה זו, לחץ באמצעות לחצן העכבר הימני על תמונה ולאחר מכן לחץ על 'שנה תמונה'." title="ספטמבר תמונה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תמונה 5" descr="קערת תפוחים טריים. כדי לשנות תמונה זו, לחץ באמצעות לחצן העכבר הימני על תמונה ולאחר מכן לחץ על 'שנה תמונה'." title="ספטמבר תמונה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תיבת טקסט 7" descr="כתובת&#10;עיר מיקוד&#10;&#10;טלפון&#10;פקס&#10;דואר אלקטרוני&#10;אתר&#10;" title="בלוק כתובת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הכתובת שלך כאן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עיר מיקוד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he-IL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טלפון: 555.123.0123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e-IL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פקס: 555.123.0124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info@example.com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www.example.com</a:t>
          </a:r>
        </a:p>
        <a:p>
          <a:pPr algn="r"/>
          <a:endParaRPr lang="en-US" sz="11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  <pageSetUpPr fitToPage="1"/>
  </sheetPr>
  <dimension ref="A1:R20"/>
  <sheetViews>
    <sheetView showGridLines="0" rightToLeft="1" tabSelected="1" zoomScaleNormal="100" workbookViewId="0">
      <selection activeCell="H5" sqref="H5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12.4414062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K1" s="2" t="s">
        <v>7</v>
      </c>
    </row>
    <row r="2" spans="1:18" ht="30" customHeight="1" x14ac:dyDescent="0.2">
      <c r="A2" s="3"/>
      <c r="B2" s="4"/>
      <c r="C2" s="4"/>
      <c r="D2" s="4"/>
      <c r="E2" s="4"/>
      <c r="F2" s="4"/>
      <c r="G2" s="4"/>
      <c r="H2" s="4"/>
      <c r="I2" s="4"/>
      <c r="J2" s="4"/>
      <c r="K2" s="5">
        <v>2022</v>
      </c>
    </row>
    <row r="3" spans="1:18" ht="62.25" customHeight="1" x14ac:dyDescent="0.2">
      <c r="A3" s="3"/>
      <c r="B3" s="32" t="str">
        <f>UPPER(TEXT(DATE(CalendarYear,1,1),"mmmm yyyy"))</f>
        <v>ינואר 2022</v>
      </c>
      <c r="C3" s="32"/>
      <c r="D3" s="32"/>
      <c r="E3" s="32"/>
      <c r="F3" s="32"/>
    </row>
    <row r="4" spans="1:18" s="3" customFormat="1" ht="26.25" customHeight="1" x14ac:dyDescent="0.2">
      <c r="A4" s="25"/>
      <c r="B4" s="6" t="s">
        <v>6</v>
      </c>
      <c r="C4" s="7" t="s">
        <v>0</v>
      </c>
      <c r="D4" s="7" t="s">
        <v>1</v>
      </c>
      <c r="E4" s="7" t="s">
        <v>2</v>
      </c>
      <c r="F4" s="7" t="s">
        <v>3</v>
      </c>
      <c r="G4" s="7" t="s">
        <v>4</v>
      </c>
      <c r="H4" s="8" t="s">
        <v>5</v>
      </c>
      <c r="I4" s="1"/>
      <c r="J4" s="1"/>
      <c r="L4" s="1"/>
      <c r="M4" s="1"/>
      <c r="N4" s="1"/>
      <c r="O4" s="1"/>
      <c r="P4" s="1"/>
      <c r="Q4" s="1"/>
      <c r="R4" s="1"/>
    </row>
    <row r="5" spans="1:18" s="3" customFormat="1" ht="15" customHeight="1" x14ac:dyDescent="0.2">
      <c r="A5" s="25"/>
      <c r="B5" s="24" t="str">
        <f>IF(DAY(JanSun1)=1,"",IF(AND(YEAR(JanSun1+1)=CalendarYear,MONTH(JanSun1+1)=1),JanSun1+1,""))</f>
        <v/>
      </c>
      <c r="C5" s="10" t="str">
        <f>IF(DAY(JanSun1)=1,"",IF(AND(YEAR(JanSun1+2)=CalendarYear,MONTH(JanSun1+2)=1),JanSun1+2,""))</f>
        <v/>
      </c>
      <c r="D5" s="10" t="str">
        <f>IF(DAY(JanSun1)=1,"",IF(AND(YEAR(JanSun1+3)=CalendarYear,MONTH(JanSun1+3)=1),JanSun1+3,""))</f>
        <v/>
      </c>
      <c r="E5" s="10" t="str">
        <f>IF(DAY(JanSun1)=1,"",IF(AND(YEAR(JanSun1+4)=CalendarYear,MONTH(JanSun1+4)=1),JanSun1+4,""))</f>
        <v/>
      </c>
      <c r="F5" s="10" t="str">
        <f>IF(DAY(JanSun1)=1,"",IF(AND(YEAR(JanSun1+5)=CalendarYear,MONTH(JanSun1+5)=1),JanSun1+5,""))</f>
        <v/>
      </c>
      <c r="G5" s="10" t="str">
        <f>IF(DAY(JanSun1)=1,"",IF(AND(YEAR(JanSun1+6)=CalendarYear,MONTH(JanSun1+6)=1),JanSun1+6,""))</f>
        <v/>
      </c>
      <c r="H5" s="10">
        <f>IF(DAY(JanSun1)=1,IF(AND(YEAR(JanSun1)=CalendarYear,MONTH(JanSun1)=1),JanSun1,""),IF(AND(YEAR(JanSun1+7)=CalendarYear,MONTH(JanSun1+7)=1),JanSun1+7,""))</f>
        <v>44562</v>
      </c>
      <c r="I5" s="11"/>
      <c r="K5" s="1"/>
      <c r="L5" s="1"/>
      <c r="M5" s="1"/>
      <c r="Q5" s="12"/>
      <c r="R5" s="1"/>
    </row>
    <row r="6" spans="1:18" s="12" customFormat="1" ht="64.5" customHeight="1" x14ac:dyDescent="0.2">
      <c r="A6" s="3"/>
      <c r="B6" s="13"/>
      <c r="C6" s="13"/>
      <c r="D6" s="13"/>
      <c r="E6" s="13"/>
      <c r="F6" s="13"/>
      <c r="G6" s="14"/>
      <c r="H6" s="14"/>
      <c r="I6" s="11"/>
    </row>
    <row r="7" spans="1:18" ht="15" customHeight="1" x14ac:dyDescent="0.2">
      <c r="A7" s="3"/>
      <c r="B7" s="15">
        <f>IF(DAY(JanSun1)=1,IF(AND(YEAR(JanSun1+1)=CalendarYear,MONTH(JanSun1+1)=1),JanSun1+1,""),IF(AND(YEAR(JanSun1+8)=CalendarYear,MONTH(JanSun1+8)=1),JanSun1+8,""))</f>
        <v>44563</v>
      </c>
      <c r="C7" s="15">
        <f>IF(DAY(JanSun1)=1,IF(AND(YEAR(JanSun1+2)=CalendarYear,MONTH(JanSun1+2)=1),JanSun1+2,""),IF(AND(YEAR(JanSun1+9)=CalendarYear,MONTH(JanSun1+9)=1),JanSun1+9,""))</f>
        <v>44564</v>
      </c>
      <c r="D7" s="15">
        <f>IF(DAY(JanSun1)=1,IF(AND(YEAR(JanSun1+3)=CalendarYear,MONTH(JanSun1+3)=1),JanSun1+3,""),IF(AND(YEAR(JanSun1+10)=CalendarYear,MONTH(JanSun1+10)=1),JanSun1+10,""))</f>
        <v>44565</v>
      </c>
      <c r="E7" s="15">
        <f>IF(DAY(JanSun1)=1,IF(AND(YEAR(JanSun1+4)=CalendarYear,MONTH(JanSun1+4)=1),JanSun1+4,""),IF(AND(YEAR(JanSun1+11)=CalendarYear,MONTH(JanSun1+11)=1),JanSun1+11,""))</f>
        <v>44566</v>
      </c>
      <c r="F7" s="15">
        <f>IF(DAY(JanSun1)=1,IF(AND(YEAR(JanSun1+5)=CalendarYear,MONTH(JanSun1+5)=1),JanSun1+5,""),IF(AND(YEAR(JanSun1+12)=CalendarYear,MONTH(JanSun1+12)=1),JanSun1+12,""))</f>
        <v>44567</v>
      </c>
      <c r="G7" s="15">
        <f>IF(DAY(JanSun1)=1,IF(AND(YEAR(JanSun1+6)=CalendarYear,MONTH(JanSun1+6)=1),JanSun1+6,""),IF(AND(YEAR(JanSun1+13)=CalendarYear,MONTH(JanSun1+13)=1),JanSun1+13,""))</f>
        <v>44568</v>
      </c>
      <c r="H7" s="15">
        <f>IF(DAY(JanSun1)=1,IF(AND(YEAR(JanSun1+7)=CalendarYear,MONTH(JanSun1+7)=1),JanSun1+7,""),IF(AND(YEAR(JanSun1+14)=CalendarYear,MONTH(JanSun1+14)=1),JanSun1+14,""))</f>
        <v>44569</v>
      </c>
      <c r="I7" s="11"/>
    </row>
    <row r="8" spans="1:18" ht="64.5" customHeight="1" x14ac:dyDescent="0.2">
      <c r="A8" s="3"/>
      <c r="B8" s="16"/>
      <c r="C8" s="16"/>
      <c r="D8" s="16"/>
      <c r="E8" s="16"/>
      <c r="F8" s="16"/>
      <c r="G8" s="17"/>
      <c r="H8" s="17"/>
      <c r="I8" s="11"/>
    </row>
    <row r="9" spans="1:18" ht="15" customHeight="1" x14ac:dyDescent="0.2">
      <c r="A9" s="3"/>
      <c r="B9" s="18">
        <f>IF(DAY(JanSun1)=1,IF(AND(YEAR(JanSun1+8)=CalendarYear,MONTH(JanSun1+8)=1),JanSun1+8,""),IF(AND(YEAR(JanSun1+15)=CalendarYear,MONTH(JanSun1+15)=1),JanSun1+15,""))</f>
        <v>44570</v>
      </c>
      <c r="C9" s="18">
        <f>IF(DAY(JanSun1)=1,IF(AND(YEAR(JanSun1+9)=CalendarYear,MONTH(JanSun1+9)=1),JanSun1+9,""),IF(AND(YEAR(JanSun1+16)=CalendarYear,MONTH(JanSun1+16)=1),JanSun1+16,""))</f>
        <v>44571</v>
      </c>
      <c r="D9" s="18">
        <f>IF(DAY(JanSun1)=1,IF(AND(YEAR(JanSun1+10)=CalendarYear,MONTH(JanSun1+10)=1),JanSun1+10,""),IF(AND(YEAR(JanSun1+17)=CalendarYear,MONTH(JanSun1+17)=1),JanSun1+17,""))</f>
        <v>44572</v>
      </c>
      <c r="E9" s="18">
        <f>IF(DAY(JanSun1)=1,IF(AND(YEAR(JanSun1+11)=CalendarYear,MONTH(JanSun1+11)=1),JanSun1+11,""),IF(AND(YEAR(JanSun1+18)=CalendarYear,MONTH(JanSun1+18)=1),JanSun1+18,""))</f>
        <v>44573</v>
      </c>
      <c r="F9" s="18">
        <f>IF(DAY(JanSun1)=1,IF(AND(YEAR(JanSun1+12)=CalendarYear,MONTH(JanSun1+12)=1),JanSun1+12,""),IF(AND(YEAR(JanSun1+19)=CalendarYear,MONTH(JanSun1+19)=1),JanSun1+19,""))</f>
        <v>44574</v>
      </c>
      <c r="G9" s="18">
        <f>IF(DAY(JanSun1)=1,IF(AND(YEAR(JanSun1+13)=CalendarYear,MONTH(JanSun1+13)=1),JanSun1+13,""),IF(AND(YEAR(JanSun1+20)=CalendarYear,MONTH(JanSun1+20)=1),JanSun1+20,""))</f>
        <v>44575</v>
      </c>
      <c r="H9" s="18">
        <f>IF(DAY(JanSun1)=1,IF(AND(YEAR(JanSun1+14)=CalendarYear,MONTH(JanSun1+14)=1),JanSun1+14,""),IF(AND(YEAR(JanSun1+21)=CalendarYear,MONTH(JanSun1+21)=1),JanSun1+21,""))</f>
        <v>44576</v>
      </c>
      <c r="I9" s="11"/>
    </row>
    <row r="10" spans="1:18" ht="64.5" customHeight="1" x14ac:dyDescent="0.2">
      <c r="A10" s="3"/>
      <c r="B10" s="13"/>
      <c r="C10" s="13"/>
      <c r="D10" s="13"/>
      <c r="E10" s="13"/>
      <c r="F10" s="13"/>
      <c r="G10" s="14"/>
      <c r="H10" s="14"/>
      <c r="I10" s="11"/>
    </row>
    <row r="11" spans="1:18" ht="15" customHeight="1" x14ac:dyDescent="0.2">
      <c r="A11" s="3"/>
      <c r="B11" s="19">
        <f>IF(DAY(JanSun1)=1,IF(AND(YEAR(JanSun1+15)=CalendarYear,MONTH(JanSun1+15)=1),JanSun1+15,""),IF(AND(YEAR(JanSun1+22)=CalendarYear,MONTH(JanSun1+22)=1),JanSun1+22,""))</f>
        <v>44577</v>
      </c>
      <c r="C11" s="19">
        <f>IF(DAY(JanSun1)=1,IF(AND(YEAR(JanSun1+16)=CalendarYear,MONTH(JanSun1+16)=1),JanSun1+16,""),IF(AND(YEAR(JanSun1+23)=CalendarYear,MONTH(JanSun1+23)=1),JanSun1+23,""))</f>
        <v>44578</v>
      </c>
      <c r="D11" s="19">
        <f>IF(DAY(JanSun1)=1,IF(AND(YEAR(JanSun1+17)=CalendarYear,MONTH(JanSun1+17)=1),JanSun1+17,""),IF(AND(YEAR(JanSun1+24)=CalendarYear,MONTH(JanSun1+24)=1),JanSun1+24,""))</f>
        <v>44579</v>
      </c>
      <c r="E11" s="19">
        <f>IF(DAY(JanSun1)=1,IF(AND(YEAR(JanSun1+18)=CalendarYear,MONTH(JanSun1+18)=1),JanSun1+18,""),IF(AND(YEAR(JanSun1+25)=CalendarYear,MONTH(JanSun1+25)=1),JanSun1+25,""))</f>
        <v>44580</v>
      </c>
      <c r="F11" s="19">
        <f>IF(DAY(JanSun1)=1,IF(AND(YEAR(JanSun1+19)=CalendarYear,MONTH(JanSun1+19)=1),JanSun1+19,""),IF(AND(YEAR(JanSun1+26)=CalendarYear,MONTH(JanSun1+26)=1),JanSun1+26,""))</f>
        <v>44581</v>
      </c>
      <c r="G11" s="19">
        <f>IF(DAY(JanSun1)=1,IF(AND(YEAR(JanSun1+20)=CalendarYear,MONTH(JanSun1+20)=1),JanSun1+20,""),IF(AND(YEAR(JanSun1+27)=CalendarYear,MONTH(JanSun1+27)=1),JanSun1+27,""))</f>
        <v>44582</v>
      </c>
      <c r="H11" s="19">
        <f>IF(DAY(JanSun1)=1,IF(AND(YEAR(JanSun1+21)=CalendarYear,MONTH(JanSun1+21)=1),JanSun1+21,""),IF(AND(YEAR(JanSun1+28)=CalendarYear,MONTH(JanSun1+28)=1),JanSun1+28,""))</f>
        <v>44583</v>
      </c>
      <c r="I11" s="11"/>
    </row>
    <row r="12" spans="1:18" ht="64.5" customHeight="1" x14ac:dyDescent="0.2">
      <c r="A12" s="3"/>
      <c r="B12" s="16"/>
      <c r="C12" s="16"/>
      <c r="D12" s="16"/>
      <c r="E12" s="16"/>
      <c r="F12" s="16"/>
      <c r="G12" s="17"/>
      <c r="H12" s="17"/>
      <c r="I12" s="11"/>
    </row>
    <row r="13" spans="1:18" ht="15" customHeight="1" x14ac:dyDescent="0.2">
      <c r="A13" s="3"/>
      <c r="B13" s="18">
        <f>IF(DAY(JanSun1)=1,IF(AND(YEAR(JanSun1+22)=CalendarYear,MONTH(JanSun1+22)=1),JanSun1+22,""),IF(AND(YEAR(JanSun1+29)=CalendarYear,MONTH(JanSun1+29)=1),JanSun1+29,""))</f>
        <v>44584</v>
      </c>
      <c r="C13" s="18">
        <f>IF(DAY(JanSun1)=1,IF(AND(YEAR(JanSun1+23)=CalendarYear,MONTH(JanSun1+23)=1),JanSun1+23,""),IF(AND(YEAR(JanSun1+30)=CalendarYear,MONTH(JanSun1+30)=1),JanSun1+30,""))</f>
        <v>44585</v>
      </c>
      <c r="D13" s="18">
        <f>IF(DAY(JanSun1)=1,IF(AND(YEAR(JanSun1+24)=CalendarYear,MONTH(JanSun1+24)=1),JanSun1+24,""),IF(AND(YEAR(JanSun1+31)=CalendarYear,MONTH(JanSun1+31)=1),JanSun1+31,""))</f>
        <v>44586</v>
      </c>
      <c r="E13" s="18">
        <f>IF(DAY(JanSun1)=1,IF(AND(YEAR(JanSun1+25)=CalendarYear,MONTH(JanSun1+25)=1),JanSun1+25,""),IF(AND(YEAR(JanSun1+32)=CalendarYear,MONTH(JanSun1+32)=1),JanSun1+32,""))</f>
        <v>44587</v>
      </c>
      <c r="F13" s="18">
        <f>IF(DAY(JanSun1)=1,IF(AND(YEAR(JanSun1+26)=CalendarYear,MONTH(JanSun1+26)=1),JanSun1+26,""),IF(AND(YEAR(JanSun1+33)=CalendarYear,MONTH(JanSun1+33)=1),JanSun1+33,""))</f>
        <v>44588</v>
      </c>
      <c r="G13" s="18">
        <f>IF(DAY(JanSun1)=1,IF(AND(YEAR(JanSun1+27)=CalendarYear,MONTH(JanSun1+27)=1),JanSun1+27,""),IF(AND(YEAR(JanSun1+34)=CalendarYear,MONTH(JanSun1+34)=1),JanSun1+34,""))</f>
        <v>44589</v>
      </c>
      <c r="H13" s="18">
        <f>IF(DAY(JanSun1)=1,IF(AND(YEAR(JanSun1+28)=CalendarYear,MONTH(JanSun1+28)=1),JanSun1+28,""),IF(AND(YEAR(JanSun1+35)=CalendarYear,MONTH(JanSun1+35)=1),JanSun1+35,""))</f>
        <v>44590</v>
      </c>
      <c r="I13" s="11"/>
    </row>
    <row r="14" spans="1:18" ht="64.5" customHeight="1" x14ac:dyDescent="0.2">
      <c r="A14" s="3"/>
      <c r="B14" s="13"/>
      <c r="C14" s="13"/>
      <c r="D14" s="13"/>
      <c r="E14" s="13"/>
      <c r="F14" s="13"/>
      <c r="G14" s="14"/>
      <c r="H14" s="14"/>
      <c r="I14" s="11"/>
    </row>
    <row r="15" spans="1:18" ht="15" customHeight="1" x14ac:dyDescent="0.2">
      <c r="A15" s="3"/>
      <c r="B15" s="19">
        <f>IF(DAY(JanSun1)=1,IF(AND(YEAR(JanSun1+29)=CalendarYear,MONTH(JanSun1+29)=1),JanSun1+29,""),IF(AND(YEAR(JanSun1+36)=CalendarYear,MONTH(JanSun1+36)=1),JanSun1+36,""))</f>
        <v>44591</v>
      </c>
      <c r="C15" s="20">
        <f>IF(DAY(JanSun1)=1,IF(AND(YEAR(JanSun1+30)=CalendarYear,MONTH(JanSun1+30)=1),JanSun1+30,""),IF(AND(YEAR(JanSun1+37)=CalendarYear,MONTH(JanSun1+37)=1),JanSun1+37,""))</f>
        <v>44592</v>
      </c>
      <c r="D15" s="29" t="s">
        <v>8</v>
      </c>
      <c r="E15" s="30"/>
      <c r="F15" s="30"/>
      <c r="G15" s="30"/>
      <c r="H15" s="31"/>
      <c r="I15" s="11"/>
    </row>
    <row r="16" spans="1:18" ht="64.5" customHeight="1" x14ac:dyDescent="0.2">
      <c r="A16" s="3"/>
      <c r="B16" s="16"/>
      <c r="C16" s="16"/>
      <c r="D16" s="26"/>
      <c r="E16" s="27"/>
      <c r="F16" s="27"/>
      <c r="G16" s="27"/>
      <c r="H16" s="28"/>
      <c r="I16" s="11"/>
    </row>
    <row r="17" spans="3:5" ht="17.25" customHeight="1" x14ac:dyDescent="0.2"/>
    <row r="19" spans="3:5" ht="21" customHeight="1" x14ac:dyDescent="0.2">
      <c r="C19" s="21"/>
      <c r="D19" s="22"/>
      <c r="E19" s="23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תיבת טווח 2">
              <controlPr defaultSize="0" autoPict="0" altText="פקד תיבת טווח. השתמש בתיבת טווח כדי לשנות את השנה הקלנדרית או הקלד את השנה הרצויה בתא L2">
                <anchor moveWithCells="1">
                  <from>
                    <xdr:col>10</xdr:col>
                    <xdr:colOff>1047750</xdr:colOff>
                    <xdr:row>1</xdr:row>
                    <xdr:rowOff>85725</xdr:rowOff>
                  </from>
                  <to>
                    <xdr:col>11</xdr:col>
                    <xdr:colOff>114300</xdr:colOff>
                    <xdr:row>1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R20"/>
  <sheetViews>
    <sheetView showGridLines="0" rightToLeft="1" zoomScaleNormal="100" workbookViewId="0">
      <selection activeCell="M8" sqref="M8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A1" s="3"/>
    </row>
    <row r="2" spans="1:18" ht="30" customHeight="1" x14ac:dyDescent="0.2">
      <c r="A2" s="3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">
      <c r="A3" s="3"/>
      <c r="B3" s="32" t="str">
        <f>UPPER(TEXT(DATE(CalendarYear,10,1),"mmmm yyyy"))</f>
        <v>אוקטובר 2022</v>
      </c>
      <c r="C3" s="32"/>
      <c r="D3" s="32"/>
      <c r="E3" s="32"/>
      <c r="F3" s="32"/>
    </row>
    <row r="4" spans="1:18" s="3" customFormat="1" ht="26.25" customHeight="1" x14ac:dyDescent="0.2">
      <c r="B4" s="6" t="s">
        <v>6</v>
      </c>
      <c r="C4" s="7" t="s">
        <v>0</v>
      </c>
      <c r="D4" s="7" t="s">
        <v>1</v>
      </c>
      <c r="E4" s="7" t="s">
        <v>2</v>
      </c>
      <c r="F4" s="7" t="s">
        <v>3</v>
      </c>
      <c r="G4" s="7" t="s">
        <v>4</v>
      </c>
      <c r="H4" s="8" t="s">
        <v>5</v>
      </c>
      <c r="I4" s="1"/>
      <c r="J4" s="1"/>
      <c r="L4" s="1"/>
      <c r="M4" s="9"/>
      <c r="Q4" s="1"/>
      <c r="R4" s="1"/>
    </row>
    <row r="5" spans="1:18" s="3" customFormat="1" ht="15" customHeight="1" x14ac:dyDescent="0.2">
      <c r="B5" s="10" t="str">
        <f>IF(DAY(OctSun1)=1,"",IF(AND(YEAR(OctSun1+1)=CalendarYear,MONTH(OctSun1+1)=10),OctSun1+1,""))</f>
        <v/>
      </c>
      <c r="C5" s="10" t="str">
        <f>IF(DAY(OctSun1)=1,"",IF(AND(YEAR(OctSun1+2)=CalendarYear,MONTH(OctSun1+2)=10),OctSun1+2,""))</f>
        <v/>
      </c>
      <c r="D5" s="10" t="str">
        <f>IF(DAY(OctSun1)=1,"",IF(AND(YEAR(OctSun1+3)=CalendarYear,MONTH(OctSun1+3)=10),OctSun1+3,""))</f>
        <v/>
      </c>
      <c r="E5" s="10" t="str">
        <f>IF(DAY(OctSun1)=1,"",IF(AND(YEAR(OctSun1+4)=CalendarYear,MONTH(OctSun1+4)=10),OctSun1+4,""))</f>
        <v/>
      </c>
      <c r="F5" s="10" t="str">
        <f>IF(DAY(OctSun1)=1,"",IF(AND(YEAR(OctSun1+5)=CalendarYear,MONTH(OctSun1+5)=10),OctSun1+5,""))</f>
        <v/>
      </c>
      <c r="G5" s="10" t="str">
        <f>IF(DAY(OctSun1)=1,"",IF(AND(YEAR(OctSun1+6)=CalendarYear,MONTH(OctSun1+6)=10),OctSun1+6,""))</f>
        <v/>
      </c>
      <c r="H5" s="10">
        <f>IF(DAY(OctSun1)=1,IF(AND(YEAR(OctSun1)=CalendarYear,MONTH(OctSun1)=10),OctSun1,""),IF(AND(YEAR(OctSun1+7)=CalendarYear,MONTH(OctSun1+7)=10),OctSun1+7,""))</f>
        <v>44835</v>
      </c>
      <c r="I5" s="11"/>
      <c r="K5" s="1"/>
      <c r="L5" s="1"/>
      <c r="M5" s="1"/>
      <c r="Q5" s="12"/>
      <c r="R5" s="1"/>
    </row>
    <row r="6" spans="1:18" s="12" customFormat="1" ht="64.5" customHeight="1" x14ac:dyDescent="0.2">
      <c r="A6" s="3"/>
      <c r="B6" s="13"/>
      <c r="C6" s="13"/>
      <c r="D6" s="13"/>
      <c r="E6" s="13"/>
      <c r="F6" s="13"/>
      <c r="G6" s="14"/>
      <c r="H6" s="14"/>
      <c r="I6" s="11"/>
    </row>
    <row r="7" spans="1:18" ht="15" customHeight="1" x14ac:dyDescent="0.2">
      <c r="A7" s="3"/>
      <c r="B7" s="15">
        <f>IF(DAY(OctSun1)=1,IF(AND(YEAR(OctSun1+1)=CalendarYear,MONTH(OctSun1+1)=10),OctSun1+1,""),IF(AND(YEAR(OctSun1+8)=CalendarYear,MONTH(OctSun1+8)=10),OctSun1+8,""))</f>
        <v>44836</v>
      </c>
      <c r="C7" s="15">
        <f>IF(DAY(OctSun1)=1,IF(AND(YEAR(OctSun1+2)=CalendarYear,MONTH(OctSun1+2)=10),OctSun1+2,""),IF(AND(YEAR(OctSun1+9)=CalendarYear,MONTH(OctSun1+9)=10),OctSun1+9,""))</f>
        <v>44837</v>
      </c>
      <c r="D7" s="15">
        <f>IF(DAY(OctSun1)=1,IF(AND(YEAR(OctSun1+3)=CalendarYear,MONTH(OctSun1+3)=10),OctSun1+3,""),IF(AND(YEAR(OctSun1+10)=CalendarYear,MONTH(OctSun1+10)=10),OctSun1+10,""))</f>
        <v>44838</v>
      </c>
      <c r="E7" s="15">
        <f>IF(DAY(OctSun1)=1,IF(AND(YEAR(OctSun1+4)=CalendarYear,MONTH(OctSun1+4)=10),OctSun1+4,""),IF(AND(YEAR(OctSun1+11)=CalendarYear,MONTH(OctSun1+11)=10),OctSun1+11,""))</f>
        <v>44839</v>
      </c>
      <c r="F7" s="15">
        <f>IF(DAY(OctSun1)=1,IF(AND(YEAR(OctSun1+5)=CalendarYear,MONTH(OctSun1+5)=10),OctSun1+5,""),IF(AND(YEAR(OctSun1+12)=CalendarYear,MONTH(OctSun1+12)=10),OctSun1+12,""))</f>
        <v>44840</v>
      </c>
      <c r="G7" s="15">
        <f>IF(DAY(OctSun1)=1,IF(AND(YEAR(OctSun1+6)=CalendarYear,MONTH(OctSun1+6)=10),OctSun1+6,""),IF(AND(YEAR(OctSun1+13)=CalendarYear,MONTH(OctSun1+13)=10),OctSun1+13,""))</f>
        <v>44841</v>
      </c>
      <c r="H7" s="15">
        <f>IF(DAY(OctSun1)=1,IF(AND(YEAR(OctSun1+7)=CalendarYear,MONTH(OctSun1+7)=10),OctSun1+7,""),IF(AND(YEAR(OctSun1+14)=CalendarYear,MONTH(OctSun1+14)=10),OctSun1+14,""))</f>
        <v>44842</v>
      </c>
      <c r="I7" s="11"/>
    </row>
    <row r="8" spans="1:18" ht="64.5" customHeight="1" x14ac:dyDescent="0.2">
      <c r="A8" s="3"/>
      <c r="B8" s="16"/>
      <c r="C8" s="16"/>
      <c r="D8" s="16"/>
      <c r="E8" s="16"/>
      <c r="F8" s="16"/>
      <c r="G8" s="17"/>
      <c r="H8" s="17"/>
      <c r="I8" s="11"/>
    </row>
    <row r="9" spans="1:18" ht="15" customHeight="1" x14ac:dyDescent="0.2">
      <c r="A9" s="3"/>
      <c r="B9" s="18">
        <f>IF(DAY(OctSun1)=1,IF(AND(YEAR(OctSun1+8)=CalendarYear,MONTH(OctSun1+8)=10),OctSun1+8,""),IF(AND(YEAR(OctSun1+15)=CalendarYear,MONTH(OctSun1+15)=10),OctSun1+15,""))</f>
        <v>44843</v>
      </c>
      <c r="C9" s="18">
        <f>IF(DAY(OctSun1)=1,IF(AND(YEAR(OctSun1+9)=CalendarYear,MONTH(OctSun1+9)=10),OctSun1+9,""),IF(AND(YEAR(OctSun1+16)=CalendarYear,MONTH(OctSun1+16)=10),OctSun1+16,""))</f>
        <v>44844</v>
      </c>
      <c r="D9" s="18">
        <f>IF(DAY(OctSun1)=1,IF(AND(YEAR(OctSun1+10)=CalendarYear,MONTH(OctSun1+10)=10),OctSun1+10,""),IF(AND(YEAR(OctSun1+17)=CalendarYear,MONTH(OctSun1+17)=10),OctSun1+17,""))</f>
        <v>44845</v>
      </c>
      <c r="E9" s="18">
        <f>IF(DAY(OctSun1)=1,IF(AND(YEAR(OctSun1+11)=CalendarYear,MONTH(OctSun1+11)=10),OctSun1+11,""),IF(AND(YEAR(OctSun1+18)=CalendarYear,MONTH(OctSun1+18)=10),OctSun1+18,""))</f>
        <v>44846</v>
      </c>
      <c r="F9" s="18">
        <f>IF(DAY(OctSun1)=1,IF(AND(YEAR(OctSun1+12)=CalendarYear,MONTH(OctSun1+12)=10),OctSun1+12,""),IF(AND(YEAR(OctSun1+19)=CalendarYear,MONTH(OctSun1+19)=10),OctSun1+19,""))</f>
        <v>44847</v>
      </c>
      <c r="G9" s="18">
        <f>IF(DAY(OctSun1)=1,IF(AND(YEAR(OctSun1+13)=CalendarYear,MONTH(OctSun1+13)=10),OctSun1+13,""),IF(AND(YEAR(OctSun1+20)=CalendarYear,MONTH(OctSun1+20)=10),OctSun1+20,""))</f>
        <v>44848</v>
      </c>
      <c r="H9" s="18">
        <f>IF(DAY(OctSun1)=1,IF(AND(YEAR(OctSun1+14)=CalendarYear,MONTH(OctSun1+14)=10),OctSun1+14,""),IF(AND(YEAR(OctSun1+21)=CalendarYear,MONTH(OctSun1+21)=10),OctSun1+21,""))</f>
        <v>44849</v>
      </c>
      <c r="I9" s="11"/>
    </row>
    <row r="10" spans="1:18" ht="64.5" customHeight="1" x14ac:dyDescent="0.2">
      <c r="A10" s="3"/>
      <c r="B10" s="13"/>
      <c r="C10" s="13"/>
      <c r="D10" s="13"/>
      <c r="E10" s="13"/>
      <c r="F10" s="13"/>
      <c r="G10" s="14"/>
      <c r="H10" s="14"/>
      <c r="I10" s="11"/>
    </row>
    <row r="11" spans="1:18" ht="15" customHeight="1" x14ac:dyDescent="0.2">
      <c r="A11" s="3"/>
      <c r="B11" s="19">
        <f>IF(DAY(OctSun1)=1,IF(AND(YEAR(OctSun1+15)=CalendarYear,MONTH(OctSun1+15)=10),OctSun1+15,""),IF(AND(YEAR(OctSun1+22)=CalendarYear,MONTH(OctSun1+22)=10),OctSun1+22,""))</f>
        <v>44850</v>
      </c>
      <c r="C11" s="19">
        <f>IF(DAY(OctSun1)=1,IF(AND(YEAR(OctSun1+16)=CalendarYear,MONTH(OctSun1+16)=10),OctSun1+16,""),IF(AND(YEAR(OctSun1+23)=CalendarYear,MONTH(OctSun1+23)=10),OctSun1+23,""))</f>
        <v>44851</v>
      </c>
      <c r="D11" s="19">
        <f>IF(DAY(OctSun1)=1,IF(AND(YEAR(OctSun1+17)=CalendarYear,MONTH(OctSun1+17)=10),OctSun1+17,""),IF(AND(YEAR(OctSun1+24)=CalendarYear,MONTH(OctSun1+24)=10),OctSun1+24,""))</f>
        <v>44852</v>
      </c>
      <c r="E11" s="19">
        <f>IF(DAY(OctSun1)=1,IF(AND(YEAR(OctSun1+18)=CalendarYear,MONTH(OctSun1+18)=10),OctSun1+18,""),IF(AND(YEAR(OctSun1+25)=CalendarYear,MONTH(OctSun1+25)=10),OctSun1+25,""))</f>
        <v>44853</v>
      </c>
      <c r="F11" s="19">
        <f>IF(DAY(OctSun1)=1,IF(AND(YEAR(OctSun1+19)=CalendarYear,MONTH(OctSun1+19)=10),OctSun1+19,""),IF(AND(YEAR(OctSun1+26)=CalendarYear,MONTH(OctSun1+26)=10),OctSun1+26,""))</f>
        <v>44854</v>
      </c>
      <c r="G11" s="19">
        <f>IF(DAY(OctSun1)=1,IF(AND(YEAR(OctSun1+20)=CalendarYear,MONTH(OctSun1+20)=10),OctSun1+20,""),IF(AND(YEAR(OctSun1+27)=CalendarYear,MONTH(OctSun1+27)=10),OctSun1+27,""))</f>
        <v>44855</v>
      </c>
      <c r="H11" s="19">
        <f>IF(DAY(OctSun1)=1,IF(AND(YEAR(OctSun1+21)=CalendarYear,MONTH(OctSun1+21)=10),OctSun1+21,""),IF(AND(YEAR(OctSun1+28)=CalendarYear,MONTH(OctSun1+28)=10),OctSun1+28,""))</f>
        <v>44856</v>
      </c>
      <c r="I11" s="11"/>
    </row>
    <row r="12" spans="1:18" ht="64.5" customHeight="1" x14ac:dyDescent="0.2">
      <c r="A12" s="3"/>
      <c r="B12" s="16"/>
      <c r="C12" s="16"/>
      <c r="D12" s="16"/>
      <c r="E12" s="16"/>
      <c r="F12" s="16"/>
      <c r="G12" s="17"/>
      <c r="H12" s="17"/>
      <c r="I12" s="11"/>
    </row>
    <row r="13" spans="1:18" ht="15" customHeight="1" x14ac:dyDescent="0.2">
      <c r="A13" s="3"/>
      <c r="B13" s="18">
        <f>IF(DAY(OctSun1)=1,IF(AND(YEAR(OctSun1+22)=CalendarYear,MONTH(OctSun1+22)=10),OctSun1+22,""),IF(AND(YEAR(OctSun1+29)=CalendarYear,MONTH(OctSun1+29)=10),OctSun1+29,""))</f>
        <v>44857</v>
      </c>
      <c r="C13" s="18">
        <f>IF(DAY(OctSun1)=1,IF(AND(YEAR(OctSun1+23)=CalendarYear,MONTH(OctSun1+23)=10),OctSun1+23,""),IF(AND(YEAR(OctSun1+30)=CalendarYear,MONTH(OctSun1+30)=10),OctSun1+30,""))</f>
        <v>44858</v>
      </c>
      <c r="D13" s="18">
        <f>IF(DAY(OctSun1)=1,IF(AND(YEAR(OctSun1+24)=CalendarYear,MONTH(OctSun1+24)=10),OctSun1+24,""),IF(AND(YEAR(OctSun1+31)=CalendarYear,MONTH(OctSun1+31)=10),OctSun1+31,""))</f>
        <v>44859</v>
      </c>
      <c r="E13" s="18">
        <f>IF(DAY(OctSun1)=1,IF(AND(YEAR(OctSun1+25)=CalendarYear,MONTH(OctSun1+25)=10),OctSun1+25,""),IF(AND(YEAR(OctSun1+32)=CalendarYear,MONTH(OctSun1+32)=10),OctSun1+32,""))</f>
        <v>44860</v>
      </c>
      <c r="F13" s="18">
        <f>IF(DAY(OctSun1)=1,IF(AND(YEAR(OctSun1+26)=CalendarYear,MONTH(OctSun1+26)=10),OctSun1+26,""),IF(AND(YEAR(OctSun1+33)=CalendarYear,MONTH(OctSun1+33)=10),OctSun1+33,""))</f>
        <v>44861</v>
      </c>
      <c r="G13" s="18">
        <f>IF(DAY(OctSun1)=1,IF(AND(YEAR(OctSun1+27)=CalendarYear,MONTH(OctSun1+27)=10),OctSun1+27,""),IF(AND(YEAR(OctSun1+34)=CalendarYear,MONTH(OctSun1+34)=10),OctSun1+34,""))</f>
        <v>44862</v>
      </c>
      <c r="H13" s="18">
        <f>IF(DAY(OctSun1)=1,IF(AND(YEAR(OctSun1+28)=CalendarYear,MONTH(OctSun1+28)=10),OctSun1+28,""),IF(AND(YEAR(OctSun1+35)=CalendarYear,MONTH(OctSun1+35)=10),OctSun1+35,""))</f>
        <v>44863</v>
      </c>
      <c r="I13" s="11"/>
    </row>
    <row r="14" spans="1:18" ht="64.5" customHeight="1" x14ac:dyDescent="0.2">
      <c r="A14" s="3"/>
      <c r="B14" s="13"/>
      <c r="C14" s="13"/>
      <c r="D14" s="13"/>
      <c r="E14" s="13"/>
      <c r="F14" s="13"/>
      <c r="G14" s="14"/>
      <c r="H14" s="14"/>
      <c r="I14" s="11"/>
    </row>
    <row r="15" spans="1:18" ht="15" customHeight="1" x14ac:dyDescent="0.2">
      <c r="A15" s="3"/>
      <c r="B15" s="19">
        <f>IF(DAY(OctSun1)=1,IF(AND(YEAR(OctSun1+29)=CalendarYear,MONTH(OctSun1+29)=10),OctSun1+29,""),IF(AND(YEAR(OctSun1+36)=CalendarYear,MONTH(OctSun1+36)=10),OctSun1+36,""))</f>
        <v>44864</v>
      </c>
      <c r="C15" s="20">
        <f>IF(DAY(OctSun1)=1,IF(AND(YEAR(OctSun1+30)=CalendarYear,MONTH(OctSun1+30)=10),OctSun1+30,""),IF(AND(YEAR(OctSun1+37)=CalendarYear,MONTH(OctSun1+37)=10),OctSun1+37,""))</f>
        <v>44865</v>
      </c>
      <c r="D15" s="29" t="s">
        <v>8</v>
      </c>
      <c r="E15" s="30"/>
      <c r="F15" s="30"/>
      <c r="G15" s="30"/>
      <c r="H15" s="31"/>
      <c r="I15" s="11"/>
    </row>
    <row r="16" spans="1:18" ht="64.5" customHeight="1" x14ac:dyDescent="0.2">
      <c r="A16" s="3"/>
      <c r="B16" s="16"/>
      <c r="C16" s="16"/>
      <c r="D16" s="26"/>
      <c r="E16" s="27"/>
      <c r="F16" s="27"/>
      <c r="G16" s="27"/>
      <c r="H16" s="28"/>
      <c r="I16" s="11"/>
    </row>
    <row r="17" spans="3:5" ht="17.25" customHeight="1" x14ac:dyDescent="0.2"/>
    <row r="19" spans="3:5" ht="21" customHeight="1" x14ac:dyDescent="0.2">
      <c r="C19" s="21"/>
      <c r="D19" s="22"/>
      <c r="E19" s="23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0" tint="-0.499984740745262"/>
    <pageSetUpPr fitToPage="1"/>
  </sheetPr>
  <dimension ref="A1:R20"/>
  <sheetViews>
    <sheetView showGridLines="0" rightToLeft="1" zoomScaleNormal="100" workbookViewId="0">
      <selection activeCell="K8" sqref="K8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A1" s="3"/>
    </row>
    <row r="2" spans="1:18" ht="30" customHeight="1" x14ac:dyDescent="0.2">
      <c r="A2" s="3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">
      <c r="A3" s="3"/>
      <c r="B3" s="32" t="str">
        <f>UPPER(TEXT(DATE(CalendarYear,11,1),"mmmm yyyy"))</f>
        <v>נובמבר 2022</v>
      </c>
      <c r="C3" s="32"/>
      <c r="D3" s="32"/>
      <c r="E3" s="32"/>
      <c r="F3" s="32"/>
    </row>
    <row r="4" spans="1:18" s="3" customFormat="1" ht="26.25" customHeight="1" x14ac:dyDescent="0.2">
      <c r="B4" s="6" t="s">
        <v>6</v>
      </c>
      <c r="C4" s="7" t="s">
        <v>0</v>
      </c>
      <c r="D4" s="7" t="s">
        <v>1</v>
      </c>
      <c r="E4" s="7" t="s">
        <v>2</v>
      </c>
      <c r="F4" s="7" t="s">
        <v>3</v>
      </c>
      <c r="G4" s="7" t="s">
        <v>4</v>
      </c>
      <c r="H4" s="8" t="s">
        <v>5</v>
      </c>
      <c r="I4" s="1"/>
      <c r="J4" s="1"/>
      <c r="L4" s="1"/>
      <c r="M4" s="9"/>
      <c r="Q4" s="1"/>
      <c r="R4" s="1"/>
    </row>
    <row r="5" spans="1:18" s="3" customFormat="1" ht="15" customHeight="1" x14ac:dyDescent="0.2">
      <c r="B5" s="10" t="str">
        <f>IF(DAY(NovSun1)=1,"",IF(AND(YEAR(NovSun1+1)=CalendarYear,MONTH(NovSun1+1)=11),NovSun1+1,""))</f>
        <v/>
      </c>
      <c r="C5" s="10" t="str">
        <f>IF(DAY(NovSun1)=1,"",IF(AND(YEAR(NovSun1+2)=CalendarYear,MONTH(NovSun1+2)=11),NovSun1+2,""))</f>
        <v/>
      </c>
      <c r="D5" s="10">
        <f>IF(DAY(NovSun1)=1,"",IF(AND(YEAR(NovSun1+3)=CalendarYear,MONTH(NovSun1+3)=11),NovSun1+3,""))</f>
        <v>44866</v>
      </c>
      <c r="E5" s="10">
        <f>IF(DAY(NovSun1)=1,"",IF(AND(YEAR(NovSun1+4)=CalendarYear,MONTH(NovSun1+4)=11),NovSun1+4,""))</f>
        <v>44867</v>
      </c>
      <c r="F5" s="10">
        <f>IF(DAY(NovSun1)=1,"",IF(AND(YEAR(NovSun1+5)=CalendarYear,MONTH(NovSun1+5)=11),NovSun1+5,""))</f>
        <v>44868</v>
      </c>
      <c r="G5" s="10">
        <f>IF(DAY(NovSun1)=1,"",IF(AND(YEAR(NovSun1+6)=CalendarYear,MONTH(NovSun1+6)=11),NovSun1+6,""))</f>
        <v>44869</v>
      </c>
      <c r="H5" s="10">
        <f>IF(DAY(NovSun1)=1,IF(AND(YEAR(NovSun1)=CalendarYear,MONTH(NovSun1)=11),NovSun1,""),IF(AND(YEAR(NovSun1+7)=CalendarYear,MONTH(NovSun1+7)=11),NovSun1+7,""))</f>
        <v>44870</v>
      </c>
      <c r="I5" s="11"/>
      <c r="K5" s="1"/>
      <c r="L5" s="1"/>
      <c r="M5" s="1"/>
      <c r="Q5" s="12"/>
      <c r="R5" s="1"/>
    </row>
    <row r="6" spans="1:18" s="12" customFormat="1" ht="64.5" customHeight="1" x14ac:dyDescent="0.2">
      <c r="A6" s="3"/>
      <c r="B6" s="13"/>
      <c r="C6" s="13"/>
      <c r="D6" s="13"/>
      <c r="E6" s="13"/>
      <c r="F6" s="13"/>
      <c r="G6" s="14"/>
      <c r="H6" s="14"/>
      <c r="I6" s="11"/>
    </row>
    <row r="7" spans="1:18" ht="15" customHeight="1" x14ac:dyDescent="0.2">
      <c r="A7" s="3"/>
      <c r="B7" s="15">
        <f>IF(DAY(NovSun1)=1,IF(AND(YEAR(NovSun1+1)=CalendarYear,MONTH(NovSun1+1)=11),NovSun1+1,""),IF(AND(YEAR(NovSun1+8)=CalendarYear,MONTH(NovSun1+8)=11),NovSun1+8,""))</f>
        <v>44871</v>
      </c>
      <c r="C7" s="15">
        <f>IF(DAY(NovSun1)=1,IF(AND(YEAR(NovSun1+2)=CalendarYear,MONTH(NovSun1+2)=11),NovSun1+2,""),IF(AND(YEAR(NovSun1+9)=CalendarYear,MONTH(NovSun1+9)=11),NovSun1+9,""))</f>
        <v>44872</v>
      </c>
      <c r="D7" s="15">
        <f>IF(DAY(NovSun1)=1,IF(AND(YEAR(NovSun1+3)=CalendarYear,MONTH(NovSun1+3)=11),NovSun1+3,""),IF(AND(YEAR(NovSun1+10)=CalendarYear,MONTH(NovSun1+10)=11),NovSun1+10,""))</f>
        <v>44873</v>
      </c>
      <c r="E7" s="15">
        <f>IF(DAY(NovSun1)=1,IF(AND(YEAR(NovSun1+4)=CalendarYear,MONTH(NovSun1+4)=11),NovSun1+4,""),IF(AND(YEAR(NovSun1+11)=CalendarYear,MONTH(NovSun1+11)=11),NovSun1+11,""))</f>
        <v>44874</v>
      </c>
      <c r="F7" s="15">
        <f>IF(DAY(NovSun1)=1,IF(AND(YEAR(NovSun1+5)=CalendarYear,MONTH(NovSun1+5)=11),NovSun1+5,""),IF(AND(YEAR(NovSun1+12)=CalendarYear,MONTH(NovSun1+12)=11),NovSun1+12,""))</f>
        <v>44875</v>
      </c>
      <c r="G7" s="15">
        <f>IF(DAY(NovSun1)=1,IF(AND(YEAR(NovSun1+6)=CalendarYear,MONTH(NovSun1+6)=11),NovSun1+6,""),IF(AND(YEAR(NovSun1+13)=CalendarYear,MONTH(NovSun1+13)=11),NovSun1+13,""))</f>
        <v>44876</v>
      </c>
      <c r="H7" s="15">
        <f>IF(DAY(NovSun1)=1,IF(AND(YEAR(NovSun1+7)=CalendarYear,MONTH(NovSun1+7)=11),NovSun1+7,""),IF(AND(YEAR(NovSun1+14)=CalendarYear,MONTH(NovSun1+14)=11),NovSun1+14,""))</f>
        <v>44877</v>
      </c>
      <c r="I7" s="11"/>
    </row>
    <row r="8" spans="1:18" ht="64.5" customHeight="1" x14ac:dyDescent="0.2">
      <c r="A8" s="3"/>
      <c r="B8" s="16"/>
      <c r="C8" s="16"/>
      <c r="D8" s="16"/>
      <c r="E8" s="16"/>
      <c r="F8" s="16"/>
      <c r="G8" s="17"/>
      <c r="H8" s="17"/>
      <c r="I8" s="11"/>
    </row>
    <row r="9" spans="1:18" ht="15" customHeight="1" x14ac:dyDescent="0.2">
      <c r="A9" s="3"/>
      <c r="B9" s="18">
        <f>IF(DAY(NovSun1)=1,IF(AND(YEAR(NovSun1+8)=CalendarYear,MONTH(NovSun1+8)=11),NovSun1+8,""),IF(AND(YEAR(NovSun1+15)=CalendarYear,MONTH(NovSun1+15)=11),NovSun1+15,""))</f>
        <v>44878</v>
      </c>
      <c r="C9" s="18">
        <f>IF(DAY(NovSun1)=1,IF(AND(YEAR(NovSun1+9)=CalendarYear,MONTH(NovSun1+9)=11),NovSun1+9,""),IF(AND(YEAR(NovSun1+16)=CalendarYear,MONTH(NovSun1+16)=11),NovSun1+16,""))</f>
        <v>44879</v>
      </c>
      <c r="D9" s="18">
        <f>IF(DAY(NovSun1)=1,IF(AND(YEAR(NovSun1+10)=CalendarYear,MONTH(NovSun1+10)=11),NovSun1+10,""),IF(AND(YEAR(NovSun1+17)=CalendarYear,MONTH(NovSun1+17)=11),NovSun1+17,""))</f>
        <v>44880</v>
      </c>
      <c r="E9" s="18">
        <f>IF(DAY(NovSun1)=1,IF(AND(YEAR(NovSun1+11)=CalendarYear,MONTH(NovSun1+11)=11),NovSun1+11,""),IF(AND(YEAR(NovSun1+18)=CalendarYear,MONTH(NovSun1+18)=11),NovSun1+18,""))</f>
        <v>44881</v>
      </c>
      <c r="F9" s="18">
        <f>IF(DAY(NovSun1)=1,IF(AND(YEAR(NovSun1+12)=CalendarYear,MONTH(NovSun1+12)=11),NovSun1+12,""),IF(AND(YEAR(NovSun1+19)=CalendarYear,MONTH(NovSun1+19)=11),NovSun1+19,""))</f>
        <v>44882</v>
      </c>
      <c r="G9" s="18">
        <f>IF(DAY(NovSun1)=1,IF(AND(YEAR(NovSun1+13)=CalendarYear,MONTH(NovSun1+13)=11),NovSun1+13,""),IF(AND(YEAR(NovSun1+20)=CalendarYear,MONTH(NovSun1+20)=11),NovSun1+20,""))</f>
        <v>44883</v>
      </c>
      <c r="H9" s="18">
        <f>IF(DAY(NovSun1)=1,IF(AND(YEAR(NovSun1+14)=CalendarYear,MONTH(NovSun1+14)=11),NovSun1+14,""),IF(AND(YEAR(NovSun1+21)=CalendarYear,MONTH(NovSun1+21)=11),NovSun1+21,""))</f>
        <v>44884</v>
      </c>
      <c r="I9" s="11"/>
    </row>
    <row r="10" spans="1:18" ht="64.5" customHeight="1" x14ac:dyDescent="0.2">
      <c r="A10" s="3"/>
      <c r="B10" s="13"/>
      <c r="C10" s="13"/>
      <c r="D10" s="13"/>
      <c r="E10" s="13"/>
      <c r="F10" s="13"/>
      <c r="G10" s="14"/>
      <c r="H10" s="14"/>
      <c r="I10" s="11"/>
    </row>
    <row r="11" spans="1:18" ht="15" customHeight="1" x14ac:dyDescent="0.2">
      <c r="A11" s="3"/>
      <c r="B11" s="19">
        <f>IF(DAY(NovSun1)=1,IF(AND(YEAR(NovSun1+15)=CalendarYear,MONTH(NovSun1+15)=11),NovSun1+15,""),IF(AND(YEAR(NovSun1+22)=CalendarYear,MONTH(NovSun1+22)=11),NovSun1+22,""))</f>
        <v>44885</v>
      </c>
      <c r="C11" s="19">
        <f>IF(DAY(NovSun1)=1,IF(AND(YEAR(NovSun1+16)=CalendarYear,MONTH(NovSun1+16)=11),NovSun1+16,""),IF(AND(YEAR(NovSun1+23)=CalendarYear,MONTH(NovSun1+23)=11),NovSun1+23,""))</f>
        <v>44886</v>
      </c>
      <c r="D11" s="19">
        <f>IF(DAY(NovSun1)=1,IF(AND(YEAR(NovSun1+17)=CalendarYear,MONTH(NovSun1+17)=11),NovSun1+17,""),IF(AND(YEAR(NovSun1+24)=CalendarYear,MONTH(NovSun1+24)=11),NovSun1+24,""))</f>
        <v>44887</v>
      </c>
      <c r="E11" s="19">
        <f>IF(DAY(NovSun1)=1,IF(AND(YEAR(NovSun1+18)=CalendarYear,MONTH(NovSun1+18)=11),NovSun1+18,""),IF(AND(YEAR(NovSun1+25)=CalendarYear,MONTH(NovSun1+25)=11),NovSun1+25,""))</f>
        <v>44888</v>
      </c>
      <c r="F11" s="19">
        <f>IF(DAY(NovSun1)=1,IF(AND(YEAR(NovSun1+19)=CalendarYear,MONTH(NovSun1+19)=11),NovSun1+19,""),IF(AND(YEAR(NovSun1+26)=CalendarYear,MONTH(NovSun1+26)=11),NovSun1+26,""))</f>
        <v>44889</v>
      </c>
      <c r="G11" s="19">
        <f>IF(DAY(NovSun1)=1,IF(AND(YEAR(NovSun1+20)=CalendarYear,MONTH(NovSun1+20)=11),NovSun1+20,""),IF(AND(YEAR(NovSun1+27)=CalendarYear,MONTH(NovSun1+27)=11),NovSun1+27,""))</f>
        <v>44890</v>
      </c>
      <c r="H11" s="19">
        <f>IF(DAY(NovSun1)=1,IF(AND(YEAR(NovSun1+21)=CalendarYear,MONTH(NovSun1+21)=11),NovSun1+21,""),IF(AND(YEAR(NovSun1+28)=CalendarYear,MONTH(NovSun1+28)=11),NovSun1+28,""))</f>
        <v>44891</v>
      </c>
      <c r="I11" s="11"/>
    </row>
    <row r="12" spans="1:18" ht="64.5" customHeight="1" x14ac:dyDescent="0.2">
      <c r="A12" s="3"/>
      <c r="B12" s="16"/>
      <c r="C12" s="16"/>
      <c r="D12" s="16"/>
      <c r="E12" s="16"/>
      <c r="F12" s="16"/>
      <c r="G12" s="17"/>
      <c r="H12" s="17"/>
      <c r="I12" s="11"/>
    </row>
    <row r="13" spans="1:18" ht="15" customHeight="1" x14ac:dyDescent="0.2">
      <c r="A13" s="3"/>
      <c r="B13" s="18">
        <f>IF(DAY(NovSun1)=1,IF(AND(YEAR(NovSun1+22)=CalendarYear,MONTH(NovSun1+22)=11),NovSun1+22,""),IF(AND(YEAR(NovSun1+29)=CalendarYear,MONTH(NovSun1+29)=11),NovSun1+29,""))</f>
        <v>44892</v>
      </c>
      <c r="C13" s="18">
        <f>IF(DAY(NovSun1)=1,IF(AND(YEAR(NovSun1+23)=CalendarYear,MONTH(NovSun1+23)=11),NovSun1+23,""),IF(AND(YEAR(NovSun1+30)=CalendarYear,MONTH(NovSun1+30)=11),NovSun1+30,""))</f>
        <v>44893</v>
      </c>
      <c r="D13" s="18">
        <f>IF(DAY(NovSun1)=1,IF(AND(YEAR(NovSun1+24)=CalendarYear,MONTH(NovSun1+24)=11),NovSun1+24,""),IF(AND(YEAR(NovSun1+31)=CalendarYear,MONTH(NovSun1+31)=11),NovSun1+31,""))</f>
        <v>44894</v>
      </c>
      <c r="E13" s="18">
        <f>IF(DAY(NovSun1)=1,IF(AND(YEAR(NovSun1+25)=CalendarYear,MONTH(NovSun1+25)=11),NovSun1+25,""),IF(AND(YEAR(NovSun1+32)=CalendarYear,MONTH(NovSun1+32)=11),NovSun1+32,""))</f>
        <v>44895</v>
      </c>
      <c r="F13" s="18" t="str">
        <f>IF(DAY(NovSun1)=1,IF(AND(YEAR(NovSun1+26)=CalendarYear,MONTH(NovSun1+26)=11),NovSun1+26,""),IF(AND(YEAR(NovSun1+33)=CalendarYear,MONTH(NovSun1+33)=11),NovSun1+33,""))</f>
        <v/>
      </c>
      <c r="G13" s="18" t="str">
        <f>IF(DAY(NovSun1)=1,IF(AND(YEAR(NovSun1+27)=CalendarYear,MONTH(NovSun1+27)=11),NovSun1+27,""),IF(AND(YEAR(NovSun1+34)=CalendarYear,MONTH(NovSun1+34)=11),NovSun1+34,""))</f>
        <v/>
      </c>
      <c r="H13" s="18" t="str">
        <f>IF(DAY(NovSun1)=1,IF(AND(YEAR(NovSun1+28)=CalendarYear,MONTH(NovSun1+28)=11),NovSun1+28,""),IF(AND(YEAR(NovSun1+35)=CalendarYear,MONTH(NovSun1+35)=11),NovSun1+35,""))</f>
        <v/>
      </c>
      <c r="I13" s="11"/>
    </row>
    <row r="14" spans="1:18" ht="64.5" customHeight="1" x14ac:dyDescent="0.2">
      <c r="A14" s="3"/>
      <c r="B14" s="13"/>
      <c r="C14" s="13"/>
      <c r="D14" s="13"/>
      <c r="E14" s="13"/>
      <c r="F14" s="13"/>
      <c r="G14" s="14"/>
      <c r="H14" s="14"/>
      <c r="I14" s="11"/>
    </row>
    <row r="15" spans="1:18" ht="15" customHeight="1" x14ac:dyDescent="0.2">
      <c r="A15" s="3"/>
      <c r="B15" s="19" t="str">
        <f>IF(DAY(NovSun1)=1,IF(AND(YEAR(NovSun1+29)=CalendarYear,MONTH(NovSun1+29)=11),NovSun1+29,""),IF(AND(YEAR(NovSun1+36)=CalendarYear,MONTH(NovSun1+36)=11),NovSun1+36,""))</f>
        <v/>
      </c>
      <c r="C15" s="20" t="str">
        <f>IF(DAY(NovSun1)=1,IF(AND(YEAR(NovSun1+30)=CalendarYear,MONTH(NovSun1+30)=11),NovSun1+30,""),IF(AND(YEAR(NovSun1+37)=CalendarYear,MONTH(NovSun1+37)=11),NovSun1+37,""))</f>
        <v/>
      </c>
      <c r="D15" s="29" t="s">
        <v>8</v>
      </c>
      <c r="E15" s="30"/>
      <c r="F15" s="30"/>
      <c r="G15" s="30"/>
      <c r="H15" s="31"/>
      <c r="I15" s="11"/>
    </row>
    <row r="16" spans="1:18" ht="64.5" customHeight="1" x14ac:dyDescent="0.2">
      <c r="A16" s="3"/>
      <c r="B16" s="16"/>
      <c r="C16" s="16"/>
      <c r="D16" s="26"/>
      <c r="E16" s="27"/>
      <c r="F16" s="27"/>
      <c r="G16" s="27"/>
      <c r="H16" s="28"/>
      <c r="I16" s="11"/>
    </row>
    <row r="17" spans="3:5" ht="17.25" customHeight="1" x14ac:dyDescent="0.2"/>
    <row r="19" spans="3:5" ht="21" customHeight="1" x14ac:dyDescent="0.2">
      <c r="C19" s="21"/>
      <c r="D19" s="22"/>
      <c r="E19" s="23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0" tint="-0.34998626667073579"/>
    <pageSetUpPr fitToPage="1"/>
  </sheetPr>
  <dimension ref="A1:R20"/>
  <sheetViews>
    <sheetView showGridLines="0" rightToLeft="1" zoomScaleNormal="100" workbookViewId="0">
      <selection activeCell="L6" sqref="L6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A1" s="3"/>
    </row>
    <row r="2" spans="1:18" ht="30" customHeight="1" x14ac:dyDescent="0.2">
      <c r="A2" s="3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">
      <c r="A3" s="3"/>
      <c r="B3" s="32" t="str">
        <f>UPPER(TEXT(DATE(CalendarYear,12,1),"mmmm yyyy"))</f>
        <v>דצמבר 2022</v>
      </c>
      <c r="C3" s="32"/>
      <c r="D3" s="32"/>
      <c r="E3" s="32"/>
      <c r="F3" s="32"/>
    </row>
    <row r="4" spans="1:18" s="3" customFormat="1" ht="26.25" customHeight="1" x14ac:dyDescent="0.2">
      <c r="B4" s="6" t="s">
        <v>6</v>
      </c>
      <c r="C4" s="7" t="s">
        <v>0</v>
      </c>
      <c r="D4" s="7" t="s">
        <v>1</v>
      </c>
      <c r="E4" s="7" t="s">
        <v>2</v>
      </c>
      <c r="F4" s="7" t="s">
        <v>3</v>
      </c>
      <c r="G4" s="7" t="s">
        <v>4</v>
      </c>
      <c r="H4" s="8" t="s">
        <v>5</v>
      </c>
      <c r="I4" s="1"/>
      <c r="J4" s="1"/>
      <c r="L4" s="1"/>
      <c r="M4" s="9"/>
      <c r="Q4" s="1"/>
      <c r="R4" s="1"/>
    </row>
    <row r="5" spans="1:18" s="3" customFormat="1" ht="15" customHeight="1" x14ac:dyDescent="0.2">
      <c r="B5" s="10" t="str">
        <f>IF(DAY(DecSun1)=1,"",IF(AND(YEAR(DecSun1+1)=CalendarYear,MONTH(DecSun1+1)=12),DecSun1+1,""))</f>
        <v/>
      </c>
      <c r="C5" s="10" t="str">
        <f>IF(DAY(DecSun1)=1,"",IF(AND(YEAR(DecSun1+2)=CalendarYear,MONTH(DecSun1+2)=12),DecSun1+2,""))</f>
        <v/>
      </c>
      <c r="D5" s="10" t="str">
        <f>IF(DAY(DecSun1)=1,"",IF(AND(YEAR(DecSun1+3)=CalendarYear,MONTH(DecSun1+3)=12),DecSun1+3,""))</f>
        <v/>
      </c>
      <c r="E5" s="10" t="str">
        <f>IF(DAY(DecSun1)=1,"",IF(AND(YEAR(DecSun1+4)=CalendarYear,MONTH(DecSun1+4)=12),DecSun1+4,""))</f>
        <v/>
      </c>
      <c r="F5" s="10">
        <f>IF(DAY(DecSun1)=1,"",IF(AND(YEAR(DecSun1+5)=CalendarYear,MONTH(DecSun1+5)=12),DecSun1+5,""))</f>
        <v>44896</v>
      </c>
      <c r="G5" s="10">
        <f>IF(DAY(DecSun1)=1,"",IF(AND(YEAR(DecSun1+6)=CalendarYear,MONTH(DecSun1+6)=12),DecSun1+6,""))</f>
        <v>44897</v>
      </c>
      <c r="H5" s="10">
        <f>IF(DAY(DecSun1)=1,IF(AND(YEAR(DecSun1)=CalendarYear,MONTH(DecSun1)=12),DecSun1,""),IF(AND(YEAR(DecSun1+7)=CalendarYear,MONTH(DecSun1+7)=12),DecSun1+7,""))</f>
        <v>44898</v>
      </c>
      <c r="I5" s="11"/>
      <c r="K5" s="1"/>
      <c r="L5" s="1"/>
      <c r="M5" s="1"/>
      <c r="Q5" s="12"/>
      <c r="R5" s="1"/>
    </row>
    <row r="6" spans="1:18" s="12" customFormat="1" ht="64.5" customHeight="1" x14ac:dyDescent="0.2">
      <c r="A6" s="3"/>
      <c r="B6" s="13"/>
      <c r="C6" s="13"/>
      <c r="D6" s="13"/>
      <c r="E6" s="13"/>
      <c r="F6" s="13"/>
      <c r="G6" s="14"/>
      <c r="H6" s="14"/>
      <c r="I6" s="11"/>
    </row>
    <row r="7" spans="1:18" ht="15" customHeight="1" x14ac:dyDescent="0.2">
      <c r="A7" s="3"/>
      <c r="B7" s="15">
        <f>IF(DAY(DecSun1)=1,IF(AND(YEAR(DecSun1+1)=CalendarYear,MONTH(DecSun1+1)=12),DecSun1+1,""),IF(AND(YEAR(DecSun1+8)=CalendarYear,MONTH(DecSun1+8)=12),DecSun1+8,""))</f>
        <v>44899</v>
      </c>
      <c r="C7" s="15">
        <f>IF(DAY(DecSun1)=1,IF(AND(YEAR(DecSun1+2)=CalendarYear,MONTH(DecSun1+2)=12),DecSun1+2,""),IF(AND(YEAR(DecSun1+9)=CalendarYear,MONTH(DecSun1+9)=12),DecSun1+9,""))</f>
        <v>44900</v>
      </c>
      <c r="D7" s="15">
        <f>IF(DAY(DecSun1)=1,IF(AND(YEAR(DecSun1+3)=CalendarYear,MONTH(DecSun1+3)=12),DecSun1+3,""),IF(AND(YEAR(DecSun1+10)=CalendarYear,MONTH(DecSun1+10)=12),DecSun1+10,""))</f>
        <v>44901</v>
      </c>
      <c r="E7" s="15">
        <f>IF(DAY(DecSun1)=1,IF(AND(YEAR(DecSun1+4)=CalendarYear,MONTH(DecSun1+4)=12),DecSun1+4,""),IF(AND(YEAR(DecSun1+11)=CalendarYear,MONTH(DecSun1+11)=12),DecSun1+11,""))</f>
        <v>44902</v>
      </c>
      <c r="F7" s="15">
        <f>IF(DAY(DecSun1)=1,IF(AND(YEAR(DecSun1+5)=CalendarYear,MONTH(DecSun1+5)=12),DecSun1+5,""),IF(AND(YEAR(DecSun1+12)=CalendarYear,MONTH(DecSun1+12)=12),DecSun1+12,""))</f>
        <v>44903</v>
      </c>
      <c r="G7" s="15">
        <f>IF(DAY(DecSun1)=1,IF(AND(YEAR(DecSun1+6)=CalendarYear,MONTH(DecSun1+6)=12),DecSun1+6,""),IF(AND(YEAR(DecSun1+13)=CalendarYear,MONTH(DecSun1+13)=12),DecSun1+13,""))</f>
        <v>44904</v>
      </c>
      <c r="H7" s="15">
        <f>IF(DAY(DecSun1)=1,IF(AND(YEAR(DecSun1+7)=CalendarYear,MONTH(DecSun1+7)=12),DecSun1+7,""),IF(AND(YEAR(DecSun1+14)=CalendarYear,MONTH(DecSun1+14)=12),DecSun1+14,""))</f>
        <v>44905</v>
      </c>
      <c r="I7" s="11"/>
    </row>
    <row r="8" spans="1:18" ht="64.5" customHeight="1" x14ac:dyDescent="0.2">
      <c r="A8" s="3"/>
      <c r="B8" s="16"/>
      <c r="C8" s="16"/>
      <c r="D8" s="16"/>
      <c r="E8" s="16"/>
      <c r="F8" s="16"/>
      <c r="G8" s="17"/>
      <c r="H8" s="17"/>
      <c r="I8" s="11"/>
    </row>
    <row r="9" spans="1:18" ht="15" customHeight="1" x14ac:dyDescent="0.2">
      <c r="A9" s="3"/>
      <c r="B9" s="18">
        <f>IF(DAY(DecSun1)=1,IF(AND(YEAR(DecSun1+8)=CalendarYear,MONTH(DecSun1+8)=12),DecSun1+8,""),IF(AND(YEAR(DecSun1+15)=CalendarYear,MONTH(DecSun1+15)=12),DecSun1+15,""))</f>
        <v>44906</v>
      </c>
      <c r="C9" s="18">
        <f>IF(DAY(DecSun1)=1,IF(AND(YEAR(DecSun1+9)=CalendarYear,MONTH(DecSun1+9)=12),DecSun1+9,""),IF(AND(YEAR(DecSun1+16)=CalendarYear,MONTH(DecSun1+16)=12),DecSun1+16,""))</f>
        <v>44907</v>
      </c>
      <c r="D9" s="18">
        <f>IF(DAY(DecSun1)=1,IF(AND(YEAR(DecSun1+10)=CalendarYear,MONTH(DecSun1+10)=12),DecSun1+10,""),IF(AND(YEAR(DecSun1+17)=CalendarYear,MONTH(DecSun1+17)=12),DecSun1+17,""))</f>
        <v>44908</v>
      </c>
      <c r="E9" s="18">
        <f>IF(DAY(DecSun1)=1,IF(AND(YEAR(DecSun1+11)=CalendarYear,MONTH(DecSun1+11)=12),DecSun1+11,""),IF(AND(YEAR(DecSun1+18)=CalendarYear,MONTH(DecSun1+18)=12),DecSun1+18,""))</f>
        <v>44909</v>
      </c>
      <c r="F9" s="18">
        <f>IF(DAY(DecSun1)=1,IF(AND(YEAR(DecSun1+12)=CalendarYear,MONTH(DecSun1+12)=12),DecSun1+12,""),IF(AND(YEAR(DecSun1+19)=CalendarYear,MONTH(DecSun1+19)=12),DecSun1+19,""))</f>
        <v>44910</v>
      </c>
      <c r="G9" s="18">
        <f>IF(DAY(DecSun1)=1,IF(AND(YEAR(DecSun1+13)=CalendarYear,MONTH(DecSun1+13)=12),DecSun1+13,""),IF(AND(YEAR(DecSun1+20)=CalendarYear,MONTH(DecSun1+20)=12),DecSun1+20,""))</f>
        <v>44911</v>
      </c>
      <c r="H9" s="18">
        <f>IF(DAY(DecSun1)=1,IF(AND(YEAR(DecSun1+14)=CalendarYear,MONTH(DecSun1+14)=12),DecSun1+14,""),IF(AND(YEAR(DecSun1+21)=CalendarYear,MONTH(DecSun1+21)=12),DecSun1+21,""))</f>
        <v>44912</v>
      </c>
      <c r="I9" s="11"/>
    </row>
    <row r="10" spans="1:18" ht="64.5" customHeight="1" x14ac:dyDescent="0.2">
      <c r="A10" s="3"/>
      <c r="B10" s="13"/>
      <c r="C10" s="13"/>
      <c r="D10" s="13"/>
      <c r="E10" s="13"/>
      <c r="F10" s="13"/>
      <c r="G10" s="14"/>
      <c r="H10" s="14"/>
      <c r="I10" s="11"/>
    </row>
    <row r="11" spans="1:18" ht="15" customHeight="1" x14ac:dyDescent="0.2">
      <c r="A11" s="3"/>
      <c r="B11" s="19">
        <f>IF(DAY(DecSun1)=1,IF(AND(YEAR(DecSun1+15)=CalendarYear,MONTH(DecSun1+15)=12),DecSun1+15,""),IF(AND(YEAR(DecSun1+22)=CalendarYear,MONTH(DecSun1+22)=12),DecSun1+22,""))</f>
        <v>44913</v>
      </c>
      <c r="C11" s="19">
        <f>IF(DAY(DecSun1)=1,IF(AND(YEAR(DecSun1+16)=CalendarYear,MONTH(DecSun1+16)=12),DecSun1+16,""),IF(AND(YEAR(DecSun1+23)=CalendarYear,MONTH(DecSun1+23)=12),DecSun1+23,""))</f>
        <v>44914</v>
      </c>
      <c r="D11" s="19">
        <f>IF(DAY(DecSun1)=1,IF(AND(YEAR(DecSun1+17)=CalendarYear,MONTH(DecSun1+17)=12),DecSun1+17,""),IF(AND(YEAR(DecSun1+24)=CalendarYear,MONTH(DecSun1+24)=12),DecSun1+24,""))</f>
        <v>44915</v>
      </c>
      <c r="E11" s="19">
        <f>IF(DAY(DecSun1)=1,IF(AND(YEAR(DecSun1+18)=CalendarYear,MONTH(DecSun1+18)=12),DecSun1+18,""),IF(AND(YEAR(DecSun1+25)=CalendarYear,MONTH(DecSun1+25)=12),DecSun1+25,""))</f>
        <v>44916</v>
      </c>
      <c r="F11" s="19">
        <f>IF(DAY(DecSun1)=1,IF(AND(YEAR(DecSun1+19)=CalendarYear,MONTH(DecSun1+19)=12),DecSun1+19,""),IF(AND(YEAR(DecSun1+26)=CalendarYear,MONTH(DecSun1+26)=12),DecSun1+26,""))</f>
        <v>44917</v>
      </c>
      <c r="G11" s="19">
        <f>IF(DAY(DecSun1)=1,IF(AND(YEAR(DecSun1+20)=CalendarYear,MONTH(DecSun1+20)=12),DecSun1+20,""),IF(AND(YEAR(DecSun1+27)=CalendarYear,MONTH(DecSun1+27)=12),DecSun1+27,""))</f>
        <v>44918</v>
      </c>
      <c r="H11" s="19">
        <f>IF(DAY(DecSun1)=1,IF(AND(YEAR(DecSun1+21)=CalendarYear,MONTH(DecSun1+21)=12),DecSun1+21,""),IF(AND(YEAR(DecSun1+28)=CalendarYear,MONTH(DecSun1+28)=12),DecSun1+28,""))</f>
        <v>44919</v>
      </c>
      <c r="I11" s="11"/>
    </row>
    <row r="12" spans="1:18" ht="64.5" customHeight="1" x14ac:dyDescent="0.2">
      <c r="A12" s="3"/>
      <c r="B12" s="16"/>
      <c r="C12" s="16"/>
      <c r="D12" s="16"/>
      <c r="E12" s="16"/>
      <c r="F12" s="16"/>
      <c r="G12" s="17"/>
      <c r="H12" s="17"/>
      <c r="I12" s="11"/>
    </row>
    <row r="13" spans="1:18" ht="15" customHeight="1" x14ac:dyDescent="0.2">
      <c r="A13" s="3"/>
      <c r="B13" s="18">
        <f>IF(DAY(DecSun1)=1,IF(AND(YEAR(DecSun1+22)=CalendarYear,MONTH(DecSun1+22)=12),DecSun1+22,""),IF(AND(YEAR(DecSun1+29)=CalendarYear,MONTH(DecSun1+29)=12),DecSun1+29,""))</f>
        <v>44920</v>
      </c>
      <c r="C13" s="18">
        <f>IF(DAY(DecSun1)=1,IF(AND(YEAR(DecSun1+23)=CalendarYear,MONTH(DecSun1+23)=12),DecSun1+23,""),IF(AND(YEAR(DecSun1+30)=CalendarYear,MONTH(DecSun1+30)=12),DecSun1+30,""))</f>
        <v>44921</v>
      </c>
      <c r="D13" s="18">
        <f>IF(DAY(DecSun1)=1,IF(AND(YEAR(DecSun1+24)=CalendarYear,MONTH(DecSun1+24)=12),DecSun1+24,""),IF(AND(YEAR(DecSun1+31)=CalendarYear,MONTH(DecSun1+31)=12),DecSun1+31,""))</f>
        <v>44922</v>
      </c>
      <c r="E13" s="18">
        <f>IF(DAY(DecSun1)=1,IF(AND(YEAR(DecSun1+25)=CalendarYear,MONTH(DecSun1+25)=12),DecSun1+25,""),IF(AND(YEAR(DecSun1+32)=CalendarYear,MONTH(DecSun1+32)=12),DecSun1+32,""))</f>
        <v>44923</v>
      </c>
      <c r="F13" s="18">
        <f>IF(DAY(DecSun1)=1,IF(AND(YEAR(DecSun1+26)=CalendarYear,MONTH(DecSun1+26)=12),DecSun1+26,""),IF(AND(YEAR(DecSun1+33)=CalendarYear,MONTH(DecSun1+33)=12),DecSun1+33,""))</f>
        <v>44924</v>
      </c>
      <c r="G13" s="18">
        <f>IF(DAY(DecSun1)=1,IF(AND(YEAR(DecSun1+27)=CalendarYear,MONTH(DecSun1+27)=12),DecSun1+27,""),IF(AND(YEAR(DecSun1+34)=CalendarYear,MONTH(DecSun1+34)=12),DecSun1+34,""))</f>
        <v>44925</v>
      </c>
      <c r="H13" s="18">
        <f>IF(DAY(DecSun1)=1,IF(AND(YEAR(DecSun1+28)=CalendarYear,MONTH(DecSun1+28)=12),DecSun1+28,""),IF(AND(YEAR(DecSun1+35)=CalendarYear,MONTH(DecSun1+35)=12),DecSun1+35,""))</f>
        <v>44926</v>
      </c>
      <c r="I13" s="11"/>
    </row>
    <row r="14" spans="1:18" ht="64.5" customHeight="1" x14ac:dyDescent="0.2">
      <c r="A14" s="3"/>
      <c r="B14" s="13"/>
      <c r="C14" s="13"/>
      <c r="D14" s="13"/>
      <c r="E14" s="13"/>
      <c r="F14" s="13"/>
      <c r="G14" s="14"/>
      <c r="H14" s="14"/>
      <c r="I14" s="11"/>
    </row>
    <row r="15" spans="1:18" ht="15" customHeight="1" x14ac:dyDescent="0.2">
      <c r="A15" s="3"/>
      <c r="B15" s="19" t="str">
        <f>IF(DAY(DecSun1)=1,IF(AND(YEAR(DecSun1+29)=CalendarYear,MONTH(DecSun1+29)=12),DecSun1+29,""),IF(AND(YEAR(DecSun1+36)=CalendarYear,MONTH(DecSun1+36)=12),DecSun1+36,""))</f>
        <v/>
      </c>
      <c r="C15" s="20" t="str">
        <f>IF(DAY(DecSun1)=1,IF(AND(YEAR(DecSun1+30)=CalendarYear,MONTH(DecSun1+30)=12),DecSun1+30,""),IF(AND(YEAR(DecSun1+37)=CalendarYear,MONTH(DecSun1+37)=12),DecSun1+37,""))</f>
        <v/>
      </c>
      <c r="D15" s="29" t="s">
        <v>8</v>
      </c>
      <c r="E15" s="30"/>
      <c r="F15" s="30"/>
      <c r="G15" s="30"/>
      <c r="H15" s="31"/>
      <c r="I15" s="11"/>
    </row>
    <row r="16" spans="1:18" ht="64.5" customHeight="1" x14ac:dyDescent="0.2">
      <c r="A16" s="3"/>
      <c r="B16" s="16"/>
      <c r="C16" s="16"/>
      <c r="D16" s="26"/>
      <c r="E16" s="27"/>
      <c r="F16" s="27"/>
      <c r="G16" s="27"/>
      <c r="H16" s="28"/>
      <c r="I16" s="11"/>
    </row>
    <row r="17" spans="3:5" ht="22.5" customHeight="1" x14ac:dyDescent="0.2"/>
    <row r="19" spans="3:5" ht="21" customHeight="1" x14ac:dyDescent="0.2">
      <c r="C19" s="21"/>
      <c r="D19" s="22"/>
      <c r="E19" s="23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 tint="-0.34998626667073579"/>
    <pageSetUpPr fitToPage="1"/>
  </sheetPr>
  <dimension ref="A1:R20"/>
  <sheetViews>
    <sheetView showGridLines="0" rightToLeft="1" zoomScaleNormal="100" workbookViewId="0">
      <selection activeCell="L8" sqref="L8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A1" s="3"/>
    </row>
    <row r="2" spans="1:18" ht="30" customHeight="1" x14ac:dyDescent="0.2">
      <c r="A2" s="3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">
      <c r="A3" s="3"/>
      <c r="B3" s="32" t="str">
        <f>UPPER(TEXT(DATE(CalendarYear,2,1),"mmmm yyyy"))</f>
        <v>פברואר 2022</v>
      </c>
      <c r="C3" s="32"/>
      <c r="D3" s="32"/>
      <c r="E3" s="32"/>
      <c r="F3" s="32"/>
    </row>
    <row r="4" spans="1:18" s="3" customFormat="1" ht="26.25" customHeight="1" x14ac:dyDescent="0.2">
      <c r="B4" s="6" t="s">
        <v>6</v>
      </c>
      <c r="C4" s="7" t="s">
        <v>0</v>
      </c>
      <c r="D4" s="7" t="s">
        <v>1</v>
      </c>
      <c r="E4" s="7" t="s">
        <v>2</v>
      </c>
      <c r="F4" s="7" t="s">
        <v>3</v>
      </c>
      <c r="G4" s="7" t="s">
        <v>4</v>
      </c>
      <c r="H4" s="8" t="s">
        <v>5</v>
      </c>
      <c r="I4" s="1"/>
      <c r="J4" s="1"/>
      <c r="L4" s="1"/>
      <c r="M4" s="9"/>
      <c r="Q4" s="1"/>
      <c r="R4" s="1"/>
    </row>
    <row r="5" spans="1:18" s="3" customFormat="1" ht="15" customHeight="1" x14ac:dyDescent="0.2">
      <c r="B5" s="10" t="str">
        <f>IF(DAY(FebSun1)=1,"",IF(AND(YEAR(FebSun1+1)=CalendarYear,MONTH(FebSun1+1)=2),FebSun1+1,""))</f>
        <v/>
      </c>
      <c r="C5" s="10" t="str">
        <f>IF(DAY(FebSun1)=1,"",IF(AND(YEAR(FebSun1+2)=CalendarYear,MONTH(FebSun1+2)=2),FebSun1+2,""))</f>
        <v/>
      </c>
      <c r="D5" s="10">
        <f>IF(DAY(FebSun1)=1,"",IF(AND(YEAR(FebSun1+3)=CalendarYear,MONTH(FebSun1+3)=2),FebSun1+3,""))</f>
        <v>44593</v>
      </c>
      <c r="E5" s="10">
        <f>IF(DAY(FebSun1)=1,"",IF(AND(YEAR(FebSun1+4)=CalendarYear,MONTH(FebSun1+4)=2),FebSun1+4,""))</f>
        <v>44594</v>
      </c>
      <c r="F5" s="10">
        <f>IF(DAY(FebSun1)=1,"",IF(AND(YEAR(FebSun1+5)=CalendarYear,MONTH(FebSun1+5)=2),FebSun1+5,""))</f>
        <v>44595</v>
      </c>
      <c r="G5" s="10">
        <f>IF(DAY(FebSun1)=1,"",IF(AND(YEAR(FebSun1+6)=CalendarYear,MONTH(FebSun1+6)=2),FebSun1+6,""))</f>
        <v>44596</v>
      </c>
      <c r="H5" s="10">
        <f>IF(DAY(FebSun1)=1,IF(AND(YEAR(FebSun1)=CalendarYear,MONTH(FebSun1)=2),FebSun1,""),IF(AND(YEAR(FebSun1+7)=CalendarYear,MONTH(FebSun1+7)=2),FebSun1+7,""))</f>
        <v>44597</v>
      </c>
      <c r="I5" s="11"/>
      <c r="K5" s="1"/>
      <c r="L5" s="1"/>
      <c r="M5" s="1"/>
      <c r="Q5" s="12"/>
      <c r="R5" s="1"/>
    </row>
    <row r="6" spans="1:18" s="12" customFormat="1" ht="64.5" customHeight="1" x14ac:dyDescent="0.2">
      <c r="A6" s="3"/>
      <c r="B6" s="13"/>
      <c r="C6" s="13"/>
      <c r="D6" s="13"/>
      <c r="E6" s="13"/>
      <c r="F6" s="13"/>
      <c r="G6" s="14"/>
      <c r="H6" s="14"/>
      <c r="I6" s="11"/>
    </row>
    <row r="7" spans="1:18" ht="15" customHeight="1" x14ac:dyDescent="0.2">
      <c r="A7" s="3"/>
      <c r="B7" s="15">
        <f>IF(DAY(FebSun1)=1,IF(AND(YEAR(FebSun1+1)=CalendarYear,MONTH(FebSun1+1)=2),FebSun1+1,""),IF(AND(YEAR(FebSun1+8)=CalendarYear,MONTH(FebSun1+8)=2),FebSun1+8,""))</f>
        <v>44598</v>
      </c>
      <c r="C7" s="15">
        <f>IF(DAY(FebSun1)=1,IF(AND(YEAR(FebSun1+2)=CalendarYear,MONTH(FebSun1+2)=2),FebSun1+2,""),IF(AND(YEAR(FebSun1+9)=CalendarYear,MONTH(FebSun1+9)=2),FebSun1+9,""))</f>
        <v>44599</v>
      </c>
      <c r="D7" s="15">
        <f>IF(DAY(FebSun1)=1,IF(AND(YEAR(FebSun1+3)=CalendarYear,MONTH(FebSun1+3)=2),FebSun1+3,""),IF(AND(YEAR(FebSun1+10)=CalendarYear,MONTH(FebSun1+10)=2),FebSun1+10,""))</f>
        <v>44600</v>
      </c>
      <c r="E7" s="15">
        <f>IF(DAY(FebSun1)=1,IF(AND(YEAR(FebSun1+4)=CalendarYear,MONTH(FebSun1+4)=2),FebSun1+4,""),IF(AND(YEAR(FebSun1+11)=CalendarYear,MONTH(FebSun1+11)=2),FebSun1+11,""))</f>
        <v>44601</v>
      </c>
      <c r="F7" s="15">
        <f>IF(DAY(FebSun1)=1,IF(AND(YEAR(FebSun1+5)=CalendarYear,MONTH(FebSun1+5)=2),FebSun1+5,""),IF(AND(YEAR(FebSun1+12)=CalendarYear,MONTH(FebSun1+12)=2),FebSun1+12,""))</f>
        <v>44602</v>
      </c>
      <c r="G7" s="15">
        <f>IF(DAY(FebSun1)=1,IF(AND(YEAR(FebSun1+6)=CalendarYear,MONTH(FebSun1+6)=2),FebSun1+6,""),IF(AND(YEAR(FebSun1+13)=CalendarYear,MONTH(FebSun1+13)=2),FebSun1+13,""))</f>
        <v>44603</v>
      </c>
      <c r="H7" s="15">
        <f>IF(DAY(FebSun1)=1,IF(AND(YEAR(FebSun1+7)=CalendarYear,MONTH(FebSun1+7)=2),FebSun1+7,""),IF(AND(YEAR(FebSun1+14)=CalendarYear,MONTH(FebSun1+14)=2),FebSun1+14,""))</f>
        <v>44604</v>
      </c>
      <c r="I7" s="11"/>
    </row>
    <row r="8" spans="1:18" ht="64.5" customHeight="1" x14ac:dyDescent="0.2">
      <c r="A8" s="3"/>
      <c r="B8" s="16"/>
      <c r="C8" s="16"/>
      <c r="D8" s="16"/>
      <c r="E8" s="16"/>
      <c r="F8" s="16"/>
      <c r="G8" s="17"/>
      <c r="H8" s="17"/>
      <c r="I8" s="11"/>
    </row>
    <row r="9" spans="1:18" ht="15" customHeight="1" x14ac:dyDescent="0.2">
      <c r="A9" s="3"/>
      <c r="B9" s="18">
        <f>IF(DAY(FebSun1)=1,IF(AND(YEAR(FebSun1+8)=CalendarYear,MONTH(FebSun1+8)=2),FebSun1+8,""),IF(AND(YEAR(FebSun1+15)=CalendarYear,MONTH(FebSun1+15)=2),FebSun1+15,""))</f>
        <v>44605</v>
      </c>
      <c r="C9" s="18">
        <f>IF(DAY(FebSun1)=1,IF(AND(YEAR(FebSun1+9)=CalendarYear,MONTH(FebSun1+9)=2),FebSun1+9,""),IF(AND(YEAR(FebSun1+16)=CalendarYear,MONTH(FebSun1+16)=2),FebSun1+16,""))</f>
        <v>44606</v>
      </c>
      <c r="D9" s="18">
        <f>IF(DAY(FebSun1)=1,IF(AND(YEAR(FebSun1+10)=CalendarYear,MONTH(FebSun1+10)=2),FebSun1+10,""),IF(AND(YEAR(FebSun1+17)=CalendarYear,MONTH(FebSun1+17)=2),FebSun1+17,""))</f>
        <v>44607</v>
      </c>
      <c r="E9" s="18">
        <f>IF(DAY(FebSun1)=1,IF(AND(YEAR(FebSun1+11)=CalendarYear,MONTH(FebSun1+11)=2),FebSun1+11,""),IF(AND(YEAR(FebSun1+18)=CalendarYear,MONTH(FebSun1+18)=2),FebSun1+18,""))</f>
        <v>44608</v>
      </c>
      <c r="F9" s="18">
        <f>IF(DAY(FebSun1)=1,IF(AND(YEAR(FebSun1+12)=CalendarYear,MONTH(FebSun1+12)=2),FebSun1+12,""),IF(AND(YEAR(FebSun1+19)=CalendarYear,MONTH(FebSun1+19)=2),FebSun1+19,""))</f>
        <v>44609</v>
      </c>
      <c r="G9" s="18">
        <f>IF(DAY(FebSun1)=1,IF(AND(YEAR(FebSun1+13)=CalendarYear,MONTH(FebSun1+13)=2),FebSun1+13,""),IF(AND(YEAR(FebSun1+20)=CalendarYear,MONTH(FebSun1+20)=2),FebSun1+20,""))</f>
        <v>44610</v>
      </c>
      <c r="H9" s="18">
        <f>IF(DAY(FebSun1)=1,IF(AND(YEAR(FebSun1+14)=CalendarYear,MONTH(FebSun1+14)=2),FebSun1+14,""),IF(AND(YEAR(FebSun1+21)=CalendarYear,MONTH(FebSun1+21)=2),FebSun1+21,""))</f>
        <v>44611</v>
      </c>
      <c r="I9" s="11"/>
    </row>
    <row r="10" spans="1:18" ht="64.5" customHeight="1" x14ac:dyDescent="0.2">
      <c r="A10" s="3"/>
      <c r="B10" s="13"/>
      <c r="C10" s="13"/>
      <c r="D10" s="13"/>
      <c r="E10" s="13"/>
      <c r="F10" s="13"/>
      <c r="G10" s="14"/>
      <c r="H10" s="14"/>
      <c r="I10" s="11"/>
    </row>
    <row r="11" spans="1:18" ht="15" customHeight="1" x14ac:dyDescent="0.2">
      <c r="A11" s="3"/>
      <c r="B11" s="19">
        <f>IF(DAY(FebSun1)=1,IF(AND(YEAR(FebSun1+15)=CalendarYear,MONTH(FebSun1+15)=2),FebSun1+15,""),IF(AND(YEAR(FebSun1+22)=CalendarYear,MONTH(FebSun1+22)=2),FebSun1+22,""))</f>
        <v>44612</v>
      </c>
      <c r="C11" s="19">
        <f>IF(DAY(FebSun1)=1,IF(AND(YEAR(FebSun1+16)=CalendarYear,MONTH(FebSun1+16)=2),FebSun1+16,""),IF(AND(YEAR(FebSun1+23)=CalendarYear,MONTH(FebSun1+23)=2),FebSun1+23,""))</f>
        <v>44613</v>
      </c>
      <c r="D11" s="19">
        <f>IF(DAY(FebSun1)=1,IF(AND(YEAR(FebSun1+17)=CalendarYear,MONTH(FebSun1+17)=2),FebSun1+17,""),IF(AND(YEAR(FebSun1+24)=CalendarYear,MONTH(FebSun1+24)=2),FebSun1+24,""))</f>
        <v>44614</v>
      </c>
      <c r="E11" s="19">
        <f>IF(DAY(FebSun1)=1,IF(AND(YEAR(FebSun1+18)=CalendarYear,MONTH(FebSun1+18)=2),FebSun1+18,""),IF(AND(YEAR(FebSun1+25)=CalendarYear,MONTH(FebSun1+25)=2),FebSun1+25,""))</f>
        <v>44615</v>
      </c>
      <c r="F11" s="19">
        <f>IF(DAY(FebSun1)=1,IF(AND(YEAR(FebSun1+19)=CalendarYear,MONTH(FebSun1+19)=2),FebSun1+19,""),IF(AND(YEAR(FebSun1+26)=CalendarYear,MONTH(FebSun1+26)=2),FebSun1+26,""))</f>
        <v>44616</v>
      </c>
      <c r="G11" s="19">
        <f>IF(DAY(FebSun1)=1,IF(AND(YEAR(FebSun1+20)=CalendarYear,MONTH(FebSun1+20)=2),FebSun1+20,""),IF(AND(YEAR(FebSun1+27)=CalendarYear,MONTH(FebSun1+27)=2),FebSun1+27,""))</f>
        <v>44617</v>
      </c>
      <c r="H11" s="19">
        <f>IF(DAY(FebSun1)=1,IF(AND(YEAR(FebSun1+21)=CalendarYear,MONTH(FebSun1+21)=2),FebSun1+21,""),IF(AND(YEAR(FebSun1+28)=CalendarYear,MONTH(FebSun1+28)=2),FebSun1+28,""))</f>
        <v>44618</v>
      </c>
      <c r="I11" s="11"/>
    </row>
    <row r="12" spans="1:18" ht="64.5" customHeight="1" x14ac:dyDescent="0.2">
      <c r="A12" s="3"/>
      <c r="B12" s="16"/>
      <c r="C12" s="16"/>
      <c r="D12" s="16"/>
      <c r="E12" s="16"/>
      <c r="F12" s="16"/>
      <c r="G12" s="17"/>
      <c r="H12" s="17"/>
      <c r="I12" s="11"/>
    </row>
    <row r="13" spans="1:18" ht="15" customHeight="1" x14ac:dyDescent="0.2">
      <c r="A13" s="3"/>
      <c r="B13" s="18">
        <f>IF(DAY(FebSun1)=1,IF(AND(YEAR(FebSun1+22)=CalendarYear,MONTH(FebSun1+22)=2),FebSun1+22,""),IF(AND(YEAR(FebSun1+29)=CalendarYear,MONTH(FebSun1+29)=2),FebSun1+29,""))</f>
        <v>44619</v>
      </c>
      <c r="C13" s="18">
        <f>IF(DAY(FebSun1)=1,IF(AND(YEAR(FebSun1+23)=CalendarYear,MONTH(FebSun1+23)=2),FebSun1+23,""),IF(AND(YEAR(FebSun1+30)=CalendarYear,MONTH(FebSun1+30)=2),FebSun1+30,""))</f>
        <v>44620</v>
      </c>
      <c r="D13" s="18" t="str">
        <f>IF(DAY(FebSun1)=1,IF(AND(YEAR(FebSun1+24)=CalendarYear,MONTH(FebSun1+24)=2),FebSun1+24,""),IF(AND(YEAR(FebSun1+31)=CalendarYear,MONTH(FebSun1+31)=2),FebSun1+31,""))</f>
        <v/>
      </c>
      <c r="E13" s="18" t="str">
        <f>IF(DAY(FebSun1)=1,IF(AND(YEAR(FebSun1+25)=CalendarYear,MONTH(FebSun1+25)=2),FebSun1+25,""),IF(AND(YEAR(FebSun1+32)=CalendarYear,MONTH(FebSun1+32)=2),FebSun1+32,""))</f>
        <v/>
      </c>
      <c r="F13" s="18" t="str">
        <f>IF(DAY(FebSun1)=1,IF(AND(YEAR(FebSun1+26)=CalendarYear,MONTH(FebSun1+26)=2),FebSun1+26,""),IF(AND(YEAR(FebSun1+33)=CalendarYear,MONTH(FebSun1+33)=2),FebSun1+33,""))</f>
        <v/>
      </c>
      <c r="G13" s="18" t="str">
        <f>IF(DAY(FebSun1)=1,IF(AND(YEAR(FebSun1+27)=CalendarYear,MONTH(FebSun1+27)=2),FebSun1+27,""),IF(AND(YEAR(FebSun1+34)=CalendarYear,MONTH(FebSun1+34)=2),FebSun1+34,""))</f>
        <v/>
      </c>
      <c r="H13" s="18" t="str">
        <f>IF(DAY(FebSun1)=1,IF(AND(YEAR(FebSun1+28)=CalendarYear,MONTH(FebSun1+28)=2),FebSun1+28,""),IF(AND(YEAR(FebSun1+35)=CalendarYear,MONTH(FebSun1+35)=2),FebSun1+35,""))</f>
        <v/>
      </c>
      <c r="I13" s="11"/>
    </row>
    <row r="14" spans="1:18" ht="64.5" customHeight="1" x14ac:dyDescent="0.2">
      <c r="A14" s="3"/>
      <c r="B14" s="13"/>
      <c r="C14" s="13"/>
      <c r="D14" s="13"/>
      <c r="E14" s="13"/>
      <c r="F14" s="13"/>
      <c r="G14" s="14"/>
      <c r="H14" s="14"/>
      <c r="I14" s="11"/>
    </row>
    <row r="15" spans="1:18" ht="15" customHeight="1" x14ac:dyDescent="0.2">
      <c r="A15" s="3"/>
      <c r="B15" s="19" t="str">
        <f>IF(DAY(FebSun1)=1,IF(AND(YEAR(FebSun1+29)=CalendarYear,MONTH(FebSun1+29)=2),FebSun1+29,""),IF(AND(YEAR(FebSun1+36)=CalendarYear,MONTH(FebSun1+36)=2),FebSun1+36,""))</f>
        <v/>
      </c>
      <c r="C15" s="20" t="str">
        <f>IF(DAY(FebSun1)=1,IF(AND(YEAR(FebSun1+30)=CalendarYear,MONTH(FebSun1+30)=2),FebSun1+30,""),IF(AND(YEAR(FebSun1+37)=CalendarYear,MONTH(FebSun1+37)=2),FebSun1+37,""))</f>
        <v/>
      </c>
      <c r="D15" s="29" t="s">
        <v>8</v>
      </c>
      <c r="E15" s="30"/>
      <c r="F15" s="30"/>
      <c r="G15" s="30"/>
      <c r="H15" s="31"/>
      <c r="I15" s="11"/>
    </row>
    <row r="16" spans="1:18" ht="64.5" customHeight="1" x14ac:dyDescent="0.2">
      <c r="A16" s="3"/>
      <c r="B16" s="16"/>
      <c r="C16" s="16"/>
      <c r="D16" s="26"/>
      <c r="E16" s="27"/>
      <c r="F16" s="27"/>
      <c r="G16" s="27"/>
      <c r="H16" s="28"/>
      <c r="I16" s="11"/>
    </row>
    <row r="17" spans="3:5" ht="17.25" customHeight="1" x14ac:dyDescent="0.2"/>
    <row r="19" spans="3:5" ht="21" customHeight="1" x14ac:dyDescent="0.2">
      <c r="C19" s="21"/>
      <c r="D19" s="22"/>
      <c r="E19" s="23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 tint="-0.249977111117893"/>
    <pageSetUpPr fitToPage="1"/>
  </sheetPr>
  <dimension ref="A1:R20"/>
  <sheetViews>
    <sheetView showGridLines="0" rightToLeft="1" zoomScaleNormal="100" workbookViewId="0">
      <selection activeCell="L8" sqref="L8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A1" s="3"/>
    </row>
    <row r="2" spans="1:18" ht="30" customHeight="1" x14ac:dyDescent="0.2">
      <c r="A2" s="3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">
      <c r="A3" s="3"/>
      <c r="B3" s="32" t="str">
        <f>UPPER(TEXT(DATE(CalendarYear,3,1),"mmmm yyyy"))</f>
        <v>מרץ 2022</v>
      </c>
      <c r="C3" s="32"/>
      <c r="D3" s="32"/>
      <c r="E3" s="32"/>
      <c r="F3" s="32"/>
    </row>
    <row r="4" spans="1:18" s="3" customFormat="1" ht="26.25" customHeight="1" x14ac:dyDescent="0.2">
      <c r="B4" s="6" t="s">
        <v>6</v>
      </c>
      <c r="C4" s="7" t="s">
        <v>0</v>
      </c>
      <c r="D4" s="7" t="s">
        <v>1</v>
      </c>
      <c r="E4" s="7" t="s">
        <v>2</v>
      </c>
      <c r="F4" s="7" t="s">
        <v>3</v>
      </c>
      <c r="G4" s="7" t="s">
        <v>4</v>
      </c>
      <c r="H4" s="8" t="s">
        <v>5</v>
      </c>
      <c r="I4" s="1"/>
      <c r="J4" s="1"/>
      <c r="L4" s="1"/>
      <c r="M4" s="9"/>
      <c r="Q4" s="1"/>
      <c r="R4" s="1"/>
    </row>
    <row r="5" spans="1:18" s="3" customFormat="1" ht="15" customHeight="1" x14ac:dyDescent="0.2">
      <c r="B5" s="10" t="str">
        <f>IF(DAY(MarSun1)=1,"",IF(AND(YEAR(MarSun1+1)=CalendarYear,MONTH(MarSun1+1)=3),MarSun1+1,""))</f>
        <v/>
      </c>
      <c r="C5" s="10" t="str">
        <f>IF(DAY(MarSun1)=1,"",IF(AND(YEAR(MarSun1+2)=CalendarYear,MONTH(MarSun1+2)=3),MarSun1+2,""))</f>
        <v/>
      </c>
      <c r="D5" s="10">
        <f>IF(DAY(MarSun1)=1,"",IF(AND(YEAR(MarSun1+3)=CalendarYear,MONTH(MarSun1+3)=3),MarSun1+3,""))</f>
        <v>44621</v>
      </c>
      <c r="E5" s="10">
        <f>IF(DAY(MarSun1)=1,"",IF(AND(YEAR(MarSun1+4)=CalendarYear,MONTH(MarSun1+4)=3),MarSun1+4,""))</f>
        <v>44622</v>
      </c>
      <c r="F5" s="10">
        <f>IF(DAY(MarSun1)=1,"",IF(AND(YEAR(MarSun1+5)=CalendarYear,MONTH(MarSun1+5)=3),MarSun1+5,""))</f>
        <v>44623</v>
      </c>
      <c r="G5" s="10">
        <f>IF(DAY(MarSun1)=1,"",IF(AND(YEAR(MarSun1+6)=CalendarYear,MONTH(MarSun1+6)=3),MarSun1+6,""))</f>
        <v>44624</v>
      </c>
      <c r="H5" s="10">
        <f>IF(DAY(MarSun1)=1,IF(AND(YEAR(MarSun1)=CalendarYear,MONTH(MarSun1)=3),MarSun1,""),IF(AND(YEAR(MarSun1+7)=CalendarYear,MONTH(MarSun1+7)=3),MarSun1+7,""))</f>
        <v>44625</v>
      </c>
      <c r="I5" s="11"/>
      <c r="K5" s="1"/>
      <c r="L5" s="1"/>
      <c r="M5" s="1"/>
      <c r="Q5" s="12"/>
      <c r="R5" s="1"/>
    </row>
    <row r="6" spans="1:18" s="12" customFormat="1" ht="64.5" customHeight="1" x14ac:dyDescent="0.2">
      <c r="A6" s="3"/>
      <c r="B6" s="13"/>
      <c r="C6" s="13"/>
      <c r="D6" s="13"/>
      <c r="E6" s="13"/>
      <c r="F6" s="13"/>
      <c r="G6" s="14"/>
      <c r="H6" s="14"/>
      <c r="I6" s="11"/>
    </row>
    <row r="7" spans="1:18" ht="15" customHeight="1" x14ac:dyDescent="0.2">
      <c r="A7" s="3"/>
      <c r="B7" s="15">
        <f>IF(DAY(MarSun1)=1,IF(AND(YEAR(MarSun1+1)=CalendarYear,MONTH(MarSun1+1)=3),MarSun1+1,""),IF(AND(YEAR(MarSun1+8)=CalendarYear,MONTH(MarSun1+8)=3),MarSun1+8,""))</f>
        <v>44626</v>
      </c>
      <c r="C7" s="15">
        <f>IF(DAY(MarSun1)=1,IF(AND(YEAR(MarSun1+2)=CalendarYear,MONTH(MarSun1+2)=3),MarSun1+2,""),IF(AND(YEAR(MarSun1+9)=CalendarYear,MONTH(MarSun1+9)=3),MarSun1+9,""))</f>
        <v>44627</v>
      </c>
      <c r="D7" s="15">
        <f>IF(DAY(MarSun1)=1,IF(AND(YEAR(MarSun1+3)=CalendarYear,MONTH(MarSun1+3)=3),MarSun1+3,""),IF(AND(YEAR(MarSun1+10)=CalendarYear,MONTH(MarSun1+10)=3),MarSun1+10,""))</f>
        <v>44628</v>
      </c>
      <c r="E7" s="15">
        <f>IF(DAY(MarSun1)=1,IF(AND(YEAR(MarSun1+4)=CalendarYear,MONTH(MarSun1+4)=3),MarSun1+4,""),IF(AND(YEAR(MarSun1+11)=CalendarYear,MONTH(MarSun1+11)=3),MarSun1+11,""))</f>
        <v>44629</v>
      </c>
      <c r="F7" s="15">
        <f>IF(DAY(MarSun1)=1,IF(AND(YEAR(MarSun1+5)=CalendarYear,MONTH(MarSun1+5)=3),MarSun1+5,""),IF(AND(YEAR(MarSun1+12)=CalendarYear,MONTH(MarSun1+12)=3),MarSun1+12,""))</f>
        <v>44630</v>
      </c>
      <c r="G7" s="15">
        <f>IF(DAY(MarSun1)=1,IF(AND(YEAR(MarSun1+6)=CalendarYear,MONTH(MarSun1+6)=3),MarSun1+6,""),IF(AND(YEAR(MarSun1+13)=CalendarYear,MONTH(MarSun1+13)=3),MarSun1+13,""))</f>
        <v>44631</v>
      </c>
      <c r="H7" s="15">
        <f>IF(DAY(MarSun1)=1,IF(AND(YEAR(MarSun1+7)=CalendarYear,MONTH(MarSun1+7)=3),MarSun1+7,""),IF(AND(YEAR(MarSun1+14)=CalendarYear,MONTH(MarSun1+14)=3),MarSun1+14,""))</f>
        <v>44632</v>
      </c>
      <c r="I7" s="11"/>
    </row>
    <row r="8" spans="1:18" ht="64.5" customHeight="1" x14ac:dyDescent="0.2">
      <c r="A8" s="3"/>
      <c r="B8" s="16"/>
      <c r="C8" s="16"/>
      <c r="D8" s="16"/>
      <c r="E8" s="16"/>
      <c r="F8" s="16"/>
      <c r="G8" s="17"/>
      <c r="H8" s="17"/>
      <c r="I8" s="11"/>
    </row>
    <row r="9" spans="1:18" ht="15" customHeight="1" x14ac:dyDescent="0.2">
      <c r="A9" s="3"/>
      <c r="B9" s="18">
        <f>IF(DAY(MarSun1)=1,IF(AND(YEAR(MarSun1+8)=CalendarYear,MONTH(MarSun1+8)=3),MarSun1+8,""),IF(AND(YEAR(MarSun1+15)=CalendarYear,MONTH(MarSun1+15)=3),MarSun1+15,""))</f>
        <v>44633</v>
      </c>
      <c r="C9" s="18">
        <f>IF(DAY(MarSun1)=1,IF(AND(YEAR(MarSun1+9)=CalendarYear,MONTH(MarSun1+9)=3),MarSun1+9,""),IF(AND(YEAR(MarSun1+16)=CalendarYear,MONTH(MarSun1+16)=3),MarSun1+16,""))</f>
        <v>44634</v>
      </c>
      <c r="D9" s="18">
        <f>IF(DAY(MarSun1)=1,IF(AND(YEAR(MarSun1+10)=CalendarYear,MONTH(MarSun1+10)=3),MarSun1+10,""),IF(AND(YEAR(MarSun1+17)=CalendarYear,MONTH(MarSun1+17)=3),MarSun1+17,""))</f>
        <v>44635</v>
      </c>
      <c r="E9" s="18">
        <f>IF(DAY(MarSun1)=1,IF(AND(YEAR(MarSun1+11)=CalendarYear,MONTH(MarSun1+11)=3),MarSun1+11,""),IF(AND(YEAR(MarSun1+18)=CalendarYear,MONTH(MarSun1+18)=3),MarSun1+18,""))</f>
        <v>44636</v>
      </c>
      <c r="F9" s="18">
        <f>IF(DAY(MarSun1)=1,IF(AND(YEAR(MarSun1+12)=CalendarYear,MONTH(MarSun1+12)=3),MarSun1+12,""),IF(AND(YEAR(MarSun1+19)=CalendarYear,MONTH(MarSun1+19)=3),MarSun1+19,""))</f>
        <v>44637</v>
      </c>
      <c r="G9" s="18">
        <f>IF(DAY(MarSun1)=1,IF(AND(YEAR(MarSun1+13)=CalendarYear,MONTH(MarSun1+13)=3),MarSun1+13,""),IF(AND(YEAR(MarSun1+20)=CalendarYear,MONTH(MarSun1+20)=3),MarSun1+20,""))</f>
        <v>44638</v>
      </c>
      <c r="H9" s="18">
        <f>IF(DAY(MarSun1)=1,IF(AND(YEAR(MarSun1+14)=CalendarYear,MONTH(MarSun1+14)=3),MarSun1+14,""),IF(AND(YEAR(MarSun1+21)=CalendarYear,MONTH(MarSun1+21)=3),MarSun1+21,""))</f>
        <v>44639</v>
      </c>
      <c r="I9" s="11"/>
    </row>
    <row r="10" spans="1:18" ht="64.5" customHeight="1" x14ac:dyDescent="0.2">
      <c r="A10" s="3"/>
      <c r="B10" s="13"/>
      <c r="C10" s="13"/>
      <c r="D10" s="13"/>
      <c r="E10" s="13"/>
      <c r="F10" s="13"/>
      <c r="G10" s="14"/>
      <c r="H10" s="14"/>
      <c r="I10" s="11"/>
    </row>
    <row r="11" spans="1:18" ht="15" customHeight="1" x14ac:dyDescent="0.2">
      <c r="A11" s="3"/>
      <c r="B11" s="19">
        <f>IF(DAY(MarSun1)=1,IF(AND(YEAR(MarSun1+15)=CalendarYear,MONTH(MarSun1+15)=3),MarSun1+15,""),IF(AND(YEAR(MarSun1+22)=CalendarYear,MONTH(MarSun1+22)=3),MarSun1+22,""))</f>
        <v>44640</v>
      </c>
      <c r="C11" s="19">
        <f>IF(DAY(MarSun1)=1,IF(AND(YEAR(MarSun1+16)=CalendarYear,MONTH(MarSun1+16)=3),MarSun1+16,""),IF(AND(YEAR(MarSun1+23)=CalendarYear,MONTH(MarSun1+23)=3),MarSun1+23,""))</f>
        <v>44641</v>
      </c>
      <c r="D11" s="19">
        <f>IF(DAY(MarSun1)=1,IF(AND(YEAR(MarSun1+17)=CalendarYear,MONTH(MarSun1+17)=3),MarSun1+17,""),IF(AND(YEAR(MarSun1+24)=CalendarYear,MONTH(MarSun1+24)=3),MarSun1+24,""))</f>
        <v>44642</v>
      </c>
      <c r="E11" s="19">
        <f>IF(DAY(MarSun1)=1,IF(AND(YEAR(MarSun1+18)=CalendarYear,MONTH(MarSun1+18)=3),MarSun1+18,""),IF(AND(YEAR(MarSun1+25)=CalendarYear,MONTH(MarSun1+25)=3),MarSun1+25,""))</f>
        <v>44643</v>
      </c>
      <c r="F11" s="19">
        <f>IF(DAY(MarSun1)=1,IF(AND(YEAR(MarSun1+19)=CalendarYear,MONTH(MarSun1+19)=3),MarSun1+19,""),IF(AND(YEAR(MarSun1+26)=CalendarYear,MONTH(MarSun1+26)=3),MarSun1+26,""))</f>
        <v>44644</v>
      </c>
      <c r="G11" s="19">
        <f>IF(DAY(MarSun1)=1,IF(AND(YEAR(MarSun1+20)=CalendarYear,MONTH(MarSun1+20)=3),MarSun1+20,""),IF(AND(YEAR(MarSun1+27)=CalendarYear,MONTH(MarSun1+27)=3),MarSun1+27,""))</f>
        <v>44645</v>
      </c>
      <c r="H11" s="19">
        <f>IF(DAY(MarSun1)=1,IF(AND(YEAR(MarSun1+21)=CalendarYear,MONTH(MarSun1+21)=3),MarSun1+21,""),IF(AND(YEAR(MarSun1+28)=CalendarYear,MONTH(MarSun1+28)=3),MarSun1+28,""))</f>
        <v>44646</v>
      </c>
      <c r="I11" s="11"/>
    </row>
    <row r="12" spans="1:18" ht="64.5" customHeight="1" x14ac:dyDescent="0.2">
      <c r="A12" s="3"/>
      <c r="B12" s="16"/>
      <c r="C12" s="16"/>
      <c r="D12" s="16"/>
      <c r="E12" s="16"/>
      <c r="F12" s="16"/>
      <c r="G12" s="17"/>
      <c r="H12" s="17"/>
      <c r="I12" s="11"/>
    </row>
    <row r="13" spans="1:18" ht="15" customHeight="1" x14ac:dyDescent="0.2">
      <c r="A13" s="3"/>
      <c r="B13" s="18">
        <f>IF(DAY(MarSun1)=1,IF(AND(YEAR(MarSun1+22)=CalendarYear,MONTH(MarSun1+22)=3),MarSun1+22,""),IF(AND(YEAR(MarSun1+29)=CalendarYear,MONTH(MarSun1+29)=3),MarSun1+29,""))</f>
        <v>44647</v>
      </c>
      <c r="C13" s="18">
        <f>IF(DAY(MarSun1)=1,IF(AND(YEAR(MarSun1+23)=CalendarYear,MONTH(MarSun1+23)=3),MarSun1+23,""),IF(AND(YEAR(MarSun1+30)=CalendarYear,MONTH(MarSun1+30)=3),MarSun1+30,""))</f>
        <v>44648</v>
      </c>
      <c r="D13" s="18">
        <f>IF(DAY(MarSun1)=1,IF(AND(YEAR(MarSun1+24)=CalendarYear,MONTH(MarSun1+24)=3),MarSun1+24,""),IF(AND(YEAR(MarSun1+31)=CalendarYear,MONTH(MarSun1+31)=3),MarSun1+31,""))</f>
        <v>44649</v>
      </c>
      <c r="E13" s="18">
        <f>IF(DAY(MarSun1)=1,IF(AND(YEAR(MarSun1+25)=CalendarYear,MONTH(MarSun1+25)=3),MarSun1+25,""),IF(AND(YEAR(MarSun1+32)=CalendarYear,MONTH(MarSun1+32)=3),MarSun1+32,""))</f>
        <v>44650</v>
      </c>
      <c r="F13" s="18">
        <f>IF(DAY(MarSun1)=1,IF(AND(YEAR(MarSun1+26)=CalendarYear,MONTH(MarSun1+26)=3),MarSun1+26,""),IF(AND(YEAR(MarSun1+33)=CalendarYear,MONTH(MarSun1+33)=3),MarSun1+33,""))</f>
        <v>44651</v>
      </c>
      <c r="G13" s="18" t="str">
        <f>IF(DAY(MarSun1)=1,IF(AND(YEAR(MarSun1+27)=CalendarYear,MONTH(MarSun1+27)=3),MarSun1+27,""),IF(AND(YEAR(MarSun1+34)=CalendarYear,MONTH(MarSun1+34)=3),MarSun1+34,""))</f>
        <v/>
      </c>
      <c r="H13" s="18" t="str">
        <f>IF(DAY(MarSun1)=1,IF(AND(YEAR(MarSun1+28)=CalendarYear,MONTH(MarSun1+28)=3),MarSun1+28,""),IF(AND(YEAR(MarSun1+35)=CalendarYear,MONTH(MarSun1+35)=3),MarSun1+35,""))</f>
        <v/>
      </c>
      <c r="I13" s="11"/>
    </row>
    <row r="14" spans="1:18" ht="64.5" customHeight="1" x14ac:dyDescent="0.2">
      <c r="A14" s="3"/>
      <c r="B14" s="13"/>
      <c r="C14" s="13"/>
      <c r="D14" s="13"/>
      <c r="E14" s="13"/>
      <c r="F14" s="13"/>
      <c r="G14" s="14"/>
      <c r="H14" s="14"/>
      <c r="I14" s="11"/>
    </row>
    <row r="15" spans="1:18" ht="15" customHeight="1" x14ac:dyDescent="0.2">
      <c r="A15" s="3"/>
      <c r="B15" s="19" t="str">
        <f>IF(DAY(MarSun1)=1,IF(AND(YEAR(MarSun1+29)=CalendarYear,MONTH(MarSun1+29)=3),MarSun1+29,""),IF(AND(YEAR(MarSun1+36)=CalendarYear,MONTH(MarSun1+36)=3),MarSun1+36,""))</f>
        <v/>
      </c>
      <c r="C15" s="20" t="str">
        <f>IF(DAY(MarSun1)=1,IF(AND(YEAR(MarSun1+30)=CalendarYear,MONTH(MarSun1+30)=3),MarSun1+30,""),IF(AND(YEAR(MarSun1+37)=CalendarYear,MONTH(MarSun1+37)=3),MarSun1+37,""))</f>
        <v/>
      </c>
      <c r="D15" s="29" t="s">
        <v>8</v>
      </c>
      <c r="E15" s="30"/>
      <c r="F15" s="30"/>
      <c r="G15" s="30"/>
      <c r="H15" s="31"/>
      <c r="I15" s="11"/>
    </row>
    <row r="16" spans="1:18" ht="64.5" customHeight="1" x14ac:dyDescent="0.2">
      <c r="A16" s="3"/>
      <c r="B16" s="16"/>
      <c r="C16" s="16"/>
      <c r="D16" s="26"/>
      <c r="E16" s="27"/>
      <c r="F16" s="27"/>
      <c r="G16" s="27"/>
      <c r="H16" s="28"/>
      <c r="I16" s="11"/>
    </row>
    <row r="17" spans="3:5" ht="17.25" customHeight="1" x14ac:dyDescent="0.2"/>
    <row r="19" spans="3:5" ht="21" customHeight="1" x14ac:dyDescent="0.2">
      <c r="C19" s="21"/>
      <c r="D19" s="22"/>
      <c r="E19" s="23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 tint="-0.14999847407452621"/>
    <pageSetUpPr fitToPage="1"/>
  </sheetPr>
  <dimension ref="A1:R20"/>
  <sheetViews>
    <sheetView showGridLines="0" rightToLeft="1" zoomScaleNormal="100" workbookViewId="0">
      <selection activeCell="L8" sqref="L8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A1" s="3"/>
    </row>
    <row r="2" spans="1:18" ht="30" customHeight="1" x14ac:dyDescent="0.2">
      <c r="A2" s="3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">
      <c r="A3" s="3"/>
      <c r="B3" s="32" t="str">
        <f>UPPER(TEXT(DATE(CalendarYear,4,1),"mmmm yyyy"))</f>
        <v>אפריל 2022</v>
      </c>
      <c r="C3" s="32"/>
      <c r="D3" s="32"/>
      <c r="E3" s="32"/>
      <c r="F3" s="32"/>
    </row>
    <row r="4" spans="1:18" s="3" customFormat="1" ht="26.25" customHeight="1" x14ac:dyDescent="0.2">
      <c r="B4" s="6" t="s">
        <v>6</v>
      </c>
      <c r="C4" s="7" t="s">
        <v>0</v>
      </c>
      <c r="D4" s="7" t="s">
        <v>1</v>
      </c>
      <c r="E4" s="7" t="s">
        <v>2</v>
      </c>
      <c r="F4" s="7" t="s">
        <v>3</v>
      </c>
      <c r="G4" s="7" t="s">
        <v>4</v>
      </c>
      <c r="H4" s="8" t="s">
        <v>5</v>
      </c>
      <c r="I4" s="1"/>
      <c r="J4" s="1"/>
      <c r="L4" s="1"/>
      <c r="M4" s="9"/>
      <c r="Q4" s="1"/>
      <c r="R4" s="1"/>
    </row>
    <row r="5" spans="1:18" s="3" customFormat="1" ht="15" customHeight="1" x14ac:dyDescent="0.2">
      <c r="B5" s="10" t="str">
        <f>IF(DAY(AprSun1)=1,"",IF(AND(YEAR(AprSun1+1)=CalendarYear,MONTH(AprSun1+1)=4),AprSun1+1,""))</f>
        <v/>
      </c>
      <c r="C5" s="10" t="str">
        <f>IF(DAY(AprSun1)=1,"",IF(AND(YEAR(AprSun1+2)=CalendarYear,MONTH(AprSun1+2)=4),AprSun1+2,""))</f>
        <v/>
      </c>
      <c r="D5" s="10" t="str">
        <f>IF(DAY(AprSun1)=1,"",IF(AND(YEAR(AprSun1+3)=CalendarYear,MONTH(AprSun1+3)=4),AprSun1+3,""))</f>
        <v/>
      </c>
      <c r="E5" s="10" t="str">
        <f>IF(DAY(AprSun1)=1,"",IF(AND(YEAR(AprSun1+4)=CalendarYear,MONTH(AprSun1+4)=4),AprSun1+4,""))</f>
        <v/>
      </c>
      <c r="F5" s="10" t="str">
        <f>IF(DAY(AprSun1)=1,"",IF(AND(YEAR(AprSun1+5)=CalendarYear,MONTH(AprSun1+5)=4),AprSun1+5,""))</f>
        <v/>
      </c>
      <c r="G5" s="10">
        <f>IF(DAY(AprSun1)=1,"",IF(AND(YEAR(AprSun1+6)=CalendarYear,MONTH(AprSun1+6)=4),AprSun1+6,""))</f>
        <v>44652</v>
      </c>
      <c r="H5" s="10">
        <f>IF(DAY(AprSun1)=1,IF(AND(YEAR(AprSun1)=CalendarYear,MONTH(AprSun1)=4),AprSun1,""),IF(AND(YEAR(AprSun1+7)=CalendarYear,MONTH(AprSun1+7)=4),AprSun1+7,""))</f>
        <v>44653</v>
      </c>
      <c r="I5" s="11"/>
      <c r="K5" s="1"/>
      <c r="L5" s="1"/>
      <c r="M5" s="1"/>
      <c r="Q5" s="12"/>
      <c r="R5" s="1"/>
    </row>
    <row r="6" spans="1:18" s="12" customFormat="1" ht="64.5" customHeight="1" x14ac:dyDescent="0.2">
      <c r="A6" s="3"/>
      <c r="B6" s="13"/>
      <c r="C6" s="13"/>
      <c r="D6" s="13"/>
      <c r="E6" s="13"/>
      <c r="F6" s="13"/>
      <c r="G6" s="14"/>
      <c r="H6" s="14"/>
      <c r="I6" s="11"/>
    </row>
    <row r="7" spans="1:18" ht="15" customHeight="1" x14ac:dyDescent="0.2">
      <c r="A7" s="3"/>
      <c r="B7" s="15">
        <f>IF(DAY(AprSun1)=1,IF(AND(YEAR(AprSun1+1)=CalendarYear,MONTH(AprSun1+1)=4),AprSun1+1,""),IF(AND(YEAR(AprSun1+8)=CalendarYear,MONTH(AprSun1+8)=4),AprSun1+8,""))</f>
        <v>44654</v>
      </c>
      <c r="C7" s="15">
        <f>IF(DAY(AprSun1)=1,IF(AND(YEAR(AprSun1+2)=CalendarYear,MONTH(AprSun1+2)=4),AprSun1+2,""),IF(AND(YEAR(AprSun1+9)=CalendarYear,MONTH(AprSun1+9)=4),AprSun1+9,""))</f>
        <v>44655</v>
      </c>
      <c r="D7" s="15">
        <f>IF(DAY(AprSun1)=1,IF(AND(YEAR(AprSun1+3)=CalendarYear,MONTH(AprSun1+3)=4),AprSun1+3,""),IF(AND(YEAR(AprSun1+10)=CalendarYear,MONTH(AprSun1+10)=4),AprSun1+10,""))</f>
        <v>44656</v>
      </c>
      <c r="E7" s="15">
        <f>IF(DAY(AprSun1)=1,IF(AND(YEAR(AprSun1+4)=CalendarYear,MONTH(AprSun1+4)=4),AprSun1+4,""),IF(AND(YEAR(AprSun1+11)=CalendarYear,MONTH(AprSun1+11)=4),AprSun1+11,""))</f>
        <v>44657</v>
      </c>
      <c r="F7" s="15">
        <f>IF(DAY(AprSun1)=1,IF(AND(YEAR(AprSun1+5)=CalendarYear,MONTH(AprSun1+5)=4),AprSun1+5,""),IF(AND(YEAR(AprSun1+12)=CalendarYear,MONTH(AprSun1+12)=4),AprSun1+12,""))</f>
        <v>44658</v>
      </c>
      <c r="G7" s="15">
        <f>IF(DAY(AprSun1)=1,IF(AND(YEAR(AprSun1+6)=CalendarYear,MONTH(AprSun1+6)=4),AprSun1+6,""),IF(AND(YEAR(AprSun1+13)=CalendarYear,MONTH(AprSun1+13)=4),AprSun1+13,""))</f>
        <v>44659</v>
      </c>
      <c r="H7" s="15">
        <f>IF(DAY(AprSun1)=1,IF(AND(YEAR(AprSun1+7)=CalendarYear,MONTH(AprSun1+7)=4),AprSun1+7,""),IF(AND(YEAR(AprSun1+14)=CalendarYear,MONTH(AprSun1+14)=4),AprSun1+14,""))</f>
        <v>44660</v>
      </c>
      <c r="I7" s="11"/>
    </row>
    <row r="8" spans="1:18" ht="64.5" customHeight="1" x14ac:dyDescent="0.2">
      <c r="A8" s="3"/>
      <c r="B8" s="16"/>
      <c r="C8" s="16"/>
      <c r="D8" s="16"/>
      <c r="E8" s="16"/>
      <c r="F8" s="16"/>
      <c r="G8" s="17"/>
      <c r="H8" s="17"/>
      <c r="I8" s="11"/>
    </row>
    <row r="9" spans="1:18" ht="15" customHeight="1" x14ac:dyDescent="0.2">
      <c r="A9" s="3"/>
      <c r="B9" s="18">
        <f>IF(DAY(AprSun1)=1,IF(AND(YEAR(AprSun1+8)=CalendarYear,MONTH(AprSun1+8)=4),AprSun1+8,""),IF(AND(YEAR(AprSun1+15)=CalendarYear,MONTH(AprSun1+15)=4),AprSun1+15,""))</f>
        <v>44661</v>
      </c>
      <c r="C9" s="18">
        <f>IF(DAY(AprSun1)=1,IF(AND(YEAR(AprSun1+9)=CalendarYear,MONTH(AprSun1+9)=4),AprSun1+9,""),IF(AND(YEAR(AprSun1+16)=CalendarYear,MONTH(AprSun1+16)=4),AprSun1+16,""))</f>
        <v>44662</v>
      </c>
      <c r="D9" s="18">
        <f>IF(DAY(AprSun1)=1,IF(AND(YEAR(AprSun1+10)=CalendarYear,MONTH(AprSun1+10)=4),AprSun1+10,""),IF(AND(YEAR(AprSun1+17)=CalendarYear,MONTH(AprSun1+17)=4),AprSun1+17,""))</f>
        <v>44663</v>
      </c>
      <c r="E9" s="18">
        <f>IF(DAY(AprSun1)=1,IF(AND(YEAR(AprSun1+11)=CalendarYear,MONTH(AprSun1+11)=4),AprSun1+11,""),IF(AND(YEAR(AprSun1+18)=CalendarYear,MONTH(AprSun1+18)=4),AprSun1+18,""))</f>
        <v>44664</v>
      </c>
      <c r="F9" s="18">
        <f>IF(DAY(AprSun1)=1,IF(AND(YEAR(AprSun1+12)=CalendarYear,MONTH(AprSun1+12)=4),AprSun1+12,""),IF(AND(YEAR(AprSun1+19)=CalendarYear,MONTH(AprSun1+19)=4),AprSun1+19,""))</f>
        <v>44665</v>
      </c>
      <c r="G9" s="18">
        <f>IF(DAY(AprSun1)=1,IF(AND(YEAR(AprSun1+13)=CalendarYear,MONTH(AprSun1+13)=4),AprSun1+13,""),IF(AND(YEAR(AprSun1+20)=CalendarYear,MONTH(AprSun1+20)=4),AprSun1+20,""))</f>
        <v>44666</v>
      </c>
      <c r="H9" s="18">
        <f>IF(DAY(AprSun1)=1,IF(AND(YEAR(AprSun1+14)=CalendarYear,MONTH(AprSun1+14)=4),AprSun1+14,""),IF(AND(YEAR(AprSun1+21)=CalendarYear,MONTH(AprSun1+21)=4),AprSun1+21,""))</f>
        <v>44667</v>
      </c>
      <c r="I9" s="11"/>
    </row>
    <row r="10" spans="1:18" ht="64.5" customHeight="1" x14ac:dyDescent="0.2">
      <c r="A10" s="3"/>
      <c r="B10" s="13"/>
      <c r="C10" s="13"/>
      <c r="D10" s="13"/>
      <c r="E10" s="13"/>
      <c r="F10" s="13"/>
      <c r="G10" s="14"/>
      <c r="H10" s="14"/>
      <c r="I10" s="11"/>
    </row>
    <row r="11" spans="1:18" ht="15" customHeight="1" x14ac:dyDescent="0.2">
      <c r="A11" s="3"/>
      <c r="B11" s="19">
        <f>IF(DAY(AprSun1)=1,IF(AND(YEAR(AprSun1+15)=CalendarYear,MONTH(AprSun1+15)=4),AprSun1+15,""),IF(AND(YEAR(AprSun1+22)=CalendarYear,MONTH(AprSun1+22)=4),AprSun1+22,""))</f>
        <v>44668</v>
      </c>
      <c r="C11" s="19">
        <f>IF(DAY(AprSun1)=1,IF(AND(YEAR(AprSun1+16)=CalendarYear,MONTH(AprSun1+16)=4),AprSun1+16,""),IF(AND(YEAR(AprSun1+23)=CalendarYear,MONTH(AprSun1+23)=4),AprSun1+23,""))</f>
        <v>44669</v>
      </c>
      <c r="D11" s="19">
        <f>IF(DAY(AprSun1)=1,IF(AND(YEAR(AprSun1+17)=CalendarYear,MONTH(AprSun1+17)=4),AprSun1+17,""),IF(AND(YEAR(AprSun1+24)=CalendarYear,MONTH(AprSun1+24)=4),AprSun1+24,""))</f>
        <v>44670</v>
      </c>
      <c r="E11" s="19">
        <f>IF(DAY(AprSun1)=1,IF(AND(YEAR(AprSun1+18)=CalendarYear,MONTH(AprSun1+18)=4),AprSun1+18,""),IF(AND(YEAR(AprSun1+25)=CalendarYear,MONTH(AprSun1+25)=4),AprSun1+25,""))</f>
        <v>44671</v>
      </c>
      <c r="F11" s="19">
        <f>IF(DAY(AprSun1)=1,IF(AND(YEAR(AprSun1+19)=CalendarYear,MONTH(AprSun1+19)=4),AprSun1+19,""),IF(AND(YEAR(AprSun1+26)=CalendarYear,MONTH(AprSun1+26)=4),AprSun1+26,""))</f>
        <v>44672</v>
      </c>
      <c r="G11" s="19">
        <f>IF(DAY(AprSun1)=1,IF(AND(YEAR(AprSun1+20)=CalendarYear,MONTH(AprSun1+20)=4),AprSun1+20,""),IF(AND(YEAR(AprSun1+27)=CalendarYear,MONTH(AprSun1+27)=4),AprSun1+27,""))</f>
        <v>44673</v>
      </c>
      <c r="H11" s="19">
        <f>IF(DAY(AprSun1)=1,IF(AND(YEAR(AprSun1+21)=CalendarYear,MONTH(AprSun1+21)=4),AprSun1+21,""),IF(AND(YEAR(AprSun1+28)=CalendarYear,MONTH(AprSun1+28)=4),AprSun1+28,""))</f>
        <v>44674</v>
      </c>
      <c r="I11" s="11"/>
    </row>
    <row r="12" spans="1:18" ht="64.5" customHeight="1" x14ac:dyDescent="0.2">
      <c r="A12" s="3"/>
      <c r="B12" s="16"/>
      <c r="C12" s="16"/>
      <c r="D12" s="16"/>
      <c r="E12" s="16"/>
      <c r="F12" s="16"/>
      <c r="G12" s="17"/>
      <c r="H12" s="17"/>
      <c r="I12" s="11"/>
    </row>
    <row r="13" spans="1:18" ht="15" customHeight="1" x14ac:dyDescent="0.2">
      <c r="A13" s="3"/>
      <c r="B13" s="18">
        <f>IF(DAY(AprSun1)=1,IF(AND(YEAR(AprSun1+22)=CalendarYear,MONTH(AprSun1+22)=4),AprSun1+22,""),IF(AND(YEAR(AprSun1+29)=CalendarYear,MONTH(AprSun1+29)=4),AprSun1+29,""))</f>
        <v>44675</v>
      </c>
      <c r="C13" s="18">
        <f>IF(DAY(AprSun1)=1,IF(AND(YEAR(AprSun1+23)=CalendarYear,MONTH(AprSun1+23)=4),AprSun1+23,""),IF(AND(YEAR(AprSun1+30)=CalendarYear,MONTH(AprSun1+30)=4),AprSun1+30,""))</f>
        <v>44676</v>
      </c>
      <c r="D13" s="18">
        <f>IF(DAY(AprSun1)=1,IF(AND(YEAR(AprSun1+24)=CalendarYear,MONTH(AprSun1+24)=4),AprSun1+24,""),IF(AND(YEAR(AprSun1+31)=CalendarYear,MONTH(AprSun1+31)=4),AprSun1+31,""))</f>
        <v>44677</v>
      </c>
      <c r="E13" s="18">
        <f>IF(DAY(AprSun1)=1,IF(AND(YEAR(AprSun1+25)=CalendarYear,MONTH(AprSun1+25)=4),AprSun1+25,""),IF(AND(YEAR(AprSun1+32)=CalendarYear,MONTH(AprSun1+32)=4),AprSun1+32,""))</f>
        <v>44678</v>
      </c>
      <c r="F13" s="18">
        <f>IF(DAY(AprSun1)=1,IF(AND(YEAR(AprSun1+26)=CalendarYear,MONTH(AprSun1+26)=4),AprSun1+26,""),IF(AND(YEAR(AprSun1+33)=CalendarYear,MONTH(AprSun1+33)=4),AprSun1+33,""))</f>
        <v>44679</v>
      </c>
      <c r="G13" s="18">
        <f>IF(DAY(AprSun1)=1,IF(AND(YEAR(AprSun1+27)=CalendarYear,MONTH(AprSun1+27)=4),AprSun1+27,""),IF(AND(YEAR(AprSun1+34)=CalendarYear,MONTH(AprSun1+34)=4),AprSun1+34,""))</f>
        <v>44680</v>
      </c>
      <c r="H13" s="18">
        <f>IF(DAY(AprSun1)=1,IF(AND(YEAR(AprSun1+28)=CalendarYear,MONTH(AprSun1+28)=4),AprSun1+28,""),IF(AND(YEAR(AprSun1+35)=CalendarYear,MONTH(AprSun1+35)=4),AprSun1+35,""))</f>
        <v>44681</v>
      </c>
      <c r="I13" s="11"/>
    </row>
    <row r="14" spans="1:18" ht="64.5" customHeight="1" x14ac:dyDescent="0.2">
      <c r="A14" s="3"/>
      <c r="B14" s="13"/>
      <c r="C14" s="13"/>
      <c r="D14" s="13"/>
      <c r="E14" s="13"/>
      <c r="F14" s="13"/>
      <c r="G14" s="14"/>
      <c r="H14" s="14"/>
      <c r="I14" s="11"/>
    </row>
    <row r="15" spans="1:18" ht="15" customHeight="1" x14ac:dyDescent="0.2">
      <c r="A15" s="3"/>
      <c r="B15" s="19" t="str">
        <f>IF(DAY(AprSun1)=1,IF(AND(YEAR(AprSun1+29)=CalendarYear,MONTH(AprSun1+29)=4),AprSun1+29,""),IF(AND(YEAR(AprSun1+36)=CalendarYear,MONTH(AprSun1+36)=4),AprSun1+36,""))</f>
        <v/>
      </c>
      <c r="C15" s="20" t="str">
        <f>IF(DAY(AprSun1)=1,IF(AND(YEAR(AprSun1+30)=CalendarYear,MONTH(AprSun1+30)=4),AprSun1+30,""),IF(AND(YEAR(AprSun1+37)=CalendarYear,MONTH(AprSun1+37)=4),AprSun1+37,""))</f>
        <v/>
      </c>
      <c r="D15" s="29" t="s">
        <v>8</v>
      </c>
      <c r="E15" s="30"/>
      <c r="F15" s="30"/>
      <c r="G15" s="30"/>
      <c r="H15" s="31"/>
      <c r="I15" s="11"/>
    </row>
    <row r="16" spans="1:18" ht="64.5" customHeight="1" x14ac:dyDescent="0.2">
      <c r="A16" s="3"/>
      <c r="B16" s="16"/>
      <c r="C16" s="16"/>
      <c r="D16" s="26"/>
      <c r="E16" s="27"/>
      <c r="F16" s="27"/>
      <c r="G16" s="27"/>
      <c r="H16" s="28"/>
      <c r="I16" s="11"/>
    </row>
    <row r="17" spans="3:5" ht="17.25" customHeight="1" x14ac:dyDescent="0.2"/>
    <row r="19" spans="3:5" ht="21" customHeight="1" x14ac:dyDescent="0.2">
      <c r="C19" s="21"/>
      <c r="D19" s="22"/>
      <c r="E19" s="23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 tint="-4.9989318521683403E-2"/>
    <pageSetUpPr fitToPage="1"/>
  </sheetPr>
  <dimension ref="A1:R20"/>
  <sheetViews>
    <sheetView showGridLines="0" rightToLeft="1" zoomScaleNormal="100" workbookViewId="0">
      <selection activeCell="L8" sqref="L8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A1" s="3"/>
    </row>
    <row r="2" spans="1:18" ht="30" customHeight="1" x14ac:dyDescent="0.2">
      <c r="A2" s="3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">
      <c r="A3" s="3"/>
      <c r="B3" s="32" t="str">
        <f>UPPER(TEXT(DATE(CalendarYear,5,1),"mmmm yyyy"))</f>
        <v>מאי 2022</v>
      </c>
      <c r="C3" s="32"/>
      <c r="D3" s="32"/>
      <c r="E3" s="32"/>
      <c r="F3" s="32"/>
    </row>
    <row r="4" spans="1:18" s="3" customFormat="1" ht="26.25" customHeight="1" x14ac:dyDescent="0.2">
      <c r="B4" s="6" t="s">
        <v>6</v>
      </c>
      <c r="C4" s="7" t="s">
        <v>0</v>
      </c>
      <c r="D4" s="7" t="s">
        <v>1</v>
      </c>
      <c r="E4" s="7" t="s">
        <v>2</v>
      </c>
      <c r="F4" s="7" t="s">
        <v>3</v>
      </c>
      <c r="G4" s="7" t="s">
        <v>4</v>
      </c>
      <c r="H4" s="8" t="s">
        <v>5</v>
      </c>
      <c r="I4" s="1"/>
      <c r="J4" s="1"/>
      <c r="L4" s="1"/>
      <c r="M4" s="9"/>
      <c r="Q4" s="1"/>
      <c r="R4" s="1"/>
    </row>
    <row r="5" spans="1:18" s="3" customFormat="1" ht="15" customHeight="1" x14ac:dyDescent="0.2">
      <c r="B5" s="10">
        <f>IF(DAY(MaySun1)=1,"",IF(AND(YEAR(MaySun1+1)=CalendarYear,MONTH(MaySun1+1)=5),MaySun1+1,""))</f>
        <v>44682</v>
      </c>
      <c r="C5" s="10">
        <f>IF(DAY(MaySun1)=1,"",IF(AND(YEAR(MaySun1+2)=CalendarYear,MONTH(MaySun1+2)=5),MaySun1+2,""))</f>
        <v>44683</v>
      </c>
      <c r="D5" s="10">
        <f>IF(DAY(MaySun1)=1,"",IF(AND(YEAR(MaySun1+3)=CalendarYear,MONTH(MaySun1+3)=5),MaySun1+3,""))</f>
        <v>44684</v>
      </c>
      <c r="E5" s="10">
        <f>IF(DAY(MaySun1)=1,"",IF(AND(YEAR(MaySun1+4)=CalendarYear,MONTH(MaySun1+4)=5),MaySun1+4,""))</f>
        <v>44685</v>
      </c>
      <c r="F5" s="10">
        <f>IF(DAY(MaySun1)=1,"",IF(AND(YEAR(MaySun1+5)=CalendarYear,MONTH(MaySun1+5)=5),MaySun1+5,""))</f>
        <v>44686</v>
      </c>
      <c r="G5" s="10">
        <f>IF(DAY(MaySun1)=1,"",IF(AND(YEAR(MaySun1+6)=CalendarYear,MONTH(MaySun1+6)=5),MaySun1+6,""))</f>
        <v>44687</v>
      </c>
      <c r="H5" s="10">
        <f>IF(DAY(MaySun1)=1,IF(AND(YEAR(MaySun1)=CalendarYear,MONTH(MaySun1)=5),MaySun1,""),IF(AND(YEAR(MaySun1+7)=CalendarYear,MONTH(MaySun1+7)=5),MaySun1+7,""))</f>
        <v>44688</v>
      </c>
      <c r="I5" s="11"/>
      <c r="K5" s="1"/>
      <c r="L5" s="1"/>
      <c r="M5" s="1"/>
      <c r="Q5" s="12"/>
      <c r="R5" s="1"/>
    </row>
    <row r="6" spans="1:18" s="12" customFormat="1" ht="64.5" customHeight="1" x14ac:dyDescent="0.2">
      <c r="A6" s="3"/>
      <c r="B6" s="13"/>
      <c r="C6" s="13"/>
      <c r="D6" s="13"/>
      <c r="E6" s="13"/>
      <c r="F6" s="13"/>
      <c r="G6" s="14"/>
      <c r="H6" s="14"/>
      <c r="I6" s="11"/>
    </row>
    <row r="7" spans="1:18" ht="15" customHeight="1" x14ac:dyDescent="0.2">
      <c r="A7" s="3"/>
      <c r="B7" s="15">
        <f>IF(DAY(MaySun1)=1,IF(AND(YEAR(MaySun1+1)=CalendarYear,MONTH(MaySun1+1)=5),MaySun1+1,""),IF(AND(YEAR(MaySun1+8)=CalendarYear,MONTH(MaySun1+8)=5),MaySun1+8,""))</f>
        <v>44689</v>
      </c>
      <c r="C7" s="15">
        <f>IF(DAY(MaySun1)=1,IF(AND(YEAR(MaySun1+2)=CalendarYear,MONTH(MaySun1+2)=5),MaySun1+2,""),IF(AND(YEAR(MaySun1+9)=CalendarYear,MONTH(MaySun1+9)=5),MaySun1+9,""))</f>
        <v>44690</v>
      </c>
      <c r="D7" s="15">
        <f>IF(DAY(MaySun1)=1,IF(AND(YEAR(MaySun1+3)=CalendarYear,MONTH(MaySun1+3)=5),MaySun1+3,""),IF(AND(YEAR(MaySun1+10)=CalendarYear,MONTH(MaySun1+10)=5),MaySun1+10,""))</f>
        <v>44691</v>
      </c>
      <c r="E7" s="15">
        <f>IF(DAY(MaySun1)=1,IF(AND(YEAR(MaySun1+4)=CalendarYear,MONTH(MaySun1+4)=5),MaySun1+4,""),IF(AND(YEAR(MaySun1+11)=CalendarYear,MONTH(MaySun1+11)=5),MaySun1+11,""))</f>
        <v>44692</v>
      </c>
      <c r="F7" s="15">
        <f>IF(DAY(MaySun1)=1,IF(AND(YEAR(MaySun1+5)=CalendarYear,MONTH(MaySun1+5)=5),MaySun1+5,""),IF(AND(YEAR(MaySun1+12)=CalendarYear,MONTH(MaySun1+12)=5),MaySun1+12,""))</f>
        <v>44693</v>
      </c>
      <c r="G7" s="15">
        <f>IF(DAY(MaySun1)=1,IF(AND(YEAR(MaySun1+6)=CalendarYear,MONTH(MaySun1+6)=5),MaySun1+6,""),IF(AND(YEAR(MaySun1+13)=CalendarYear,MONTH(MaySun1+13)=5),MaySun1+13,""))</f>
        <v>44694</v>
      </c>
      <c r="H7" s="15">
        <f>IF(DAY(MaySun1)=1,IF(AND(YEAR(MaySun1+7)=CalendarYear,MONTH(MaySun1+7)=5),MaySun1+7,""),IF(AND(YEAR(MaySun1+14)=CalendarYear,MONTH(MaySun1+14)=5),MaySun1+14,""))</f>
        <v>44695</v>
      </c>
      <c r="I7" s="11"/>
    </row>
    <row r="8" spans="1:18" ht="64.5" customHeight="1" x14ac:dyDescent="0.2">
      <c r="A8" s="3"/>
      <c r="B8" s="16"/>
      <c r="C8" s="16"/>
      <c r="D8" s="16"/>
      <c r="E8" s="16"/>
      <c r="F8" s="16"/>
      <c r="G8" s="17"/>
      <c r="H8" s="17"/>
      <c r="I8" s="11"/>
    </row>
    <row r="9" spans="1:18" ht="15" customHeight="1" x14ac:dyDescent="0.2">
      <c r="A9" s="3"/>
      <c r="B9" s="18">
        <f>IF(DAY(MaySun1)=1,IF(AND(YEAR(MaySun1+8)=CalendarYear,MONTH(MaySun1+8)=5),MaySun1+8,""),IF(AND(YEAR(MaySun1+15)=CalendarYear,MONTH(MaySun1+15)=5),MaySun1+15,""))</f>
        <v>44696</v>
      </c>
      <c r="C9" s="18">
        <f>IF(DAY(MaySun1)=1,IF(AND(YEAR(MaySun1+9)=CalendarYear,MONTH(MaySun1+9)=5),MaySun1+9,""),IF(AND(YEAR(MaySun1+16)=CalendarYear,MONTH(MaySun1+16)=5),MaySun1+16,""))</f>
        <v>44697</v>
      </c>
      <c r="D9" s="18">
        <f>IF(DAY(MaySun1)=1,IF(AND(YEAR(MaySun1+10)=CalendarYear,MONTH(MaySun1+10)=5),MaySun1+10,""),IF(AND(YEAR(MaySun1+17)=CalendarYear,MONTH(MaySun1+17)=5),MaySun1+17,""))</f>
        <v>44698</v>
      </c>
      <c r="E9" s="18">
        <f>IF(DAY(MaySun1)=1,IF(AND(YEAR(MaySun1+11)=CalendarYear,MONTH(MaySun1+11)=5),MaySun1+11,""),IF(AND(YEAR(MaySun1+18)=CalendarYear,MONTH(MaySun1+18)=5),MaySun1+18,""))</f>
        <v>44699</v>
      </c>
      <c r="F9" s="18">
        <f>IF(DAY(MaySun1)=1,IF(AND(YEAR(MaySun1+12)=CalendarYear,MONTH(MaySun1+12)=5),MaySun1+12,""),IF(AND(YEAR(MaySun1+19)=CalendarYear,MONTH(MaySun1+19)=5),MaySun1+19,""))</f>
        <v>44700</v>
      </c>
      <c r="G9" s="18">
        <f>IF(DAY(MaySun1)=1,IF(AND(YEAR(MaySun1+13)=CalendarYear,MONTH(MaySun1+13)=5),MaySun1+13,""),IF(AND(YEAR(MaySun1+20)=CalendarYear,MONTH(MaySun1+20)=5),MaySun1+20,""))</f>
        <v>44701</v>
      </c>
      <c r="H9" s="18">
        <f>IF(DAY(MaySun1)=1,IF(AND(YEAR(MaySun1+14)=CalendarYear,MONTH(MaySun1+14)=5),MaySun1+14,""),IF(AND(YEAR(MaySun1+21)=CalendarYear,MONTH(MaySun1+21)=5),MaySun1+21,""))</f>
        <v>44702</v>
      </c>
      <c r="I9" s="11"/>
    </row>
    <row r="10" spans="1:18" ht="64.5" customHeight="1" x14ac:dyDescent="0.2">
      <c r="A10" s="3"/>
      <c r="B10" s="13"/>
      <c r="C10" s="13"/>
      <c r="D10" s="13"/>
      <c r="E10" s="13"/>
      <c r="F10" s="13"/>
      <c r="G10" s="14"/>
      <c r="H10" s="14"/>
      <c r="I10" s="11"/>
    </row>
    <row r="11" spans="1:18" ht="15" customHeight="1" x14ac:dyDescent="0.2">
      <c r="A11" s="3"/>
      <c r="B11" s="19">
        <f>IF(DAY(MaySun1)=1,IF(AND(YEAR(MaySun1+15)=CalendarYear,MONTH(MaySun1+15)=5),MaySun1+15,""),IF(AND(YEAR(MaySun1+22)=CalendarYear,MONTH(MaySun1+22)=5),MaySun1+22,""))</f>
        <v>44703</v>
      </c>
      <c r="C11" s="19">
        <f>IF(DAY(MaySun1)=1,IF(AND(YEAR(MaySun1+16)=CalendarYear,MONTH(MaySun1+16)=5),MaySun1+16,""),IF(AND(YEAR(MaySun1+23)=CalendarYear,MONTH(MaySun1+23)=5),MaySun1+23,""))</f>
        <v>44704</v>
      </c>
      <c r="D11" s="19">
        <f>IF(DAY(MaySun1)=1,IF(AND(YEAR(MaySun1+17)=CalendarYear,MONTH(MaySun1+17)=5),MaySun1+17,""),IF(AND(YEAR(MaySun1+24)=CalendarYear,MONTH(MaySun1+24)=5),MaySun1+24,""))</f>
        <v>44705</v>
      </c>
      <c r="E11" s="19">
        <f>IF(DAY(MaySun1)=1,IF(AND(YEAR(MaySun1+18)=CalendarYear,MONTH(MaySun1+18)=5),MaySun1+18,""),IF(AND(YEAR(MaySun1+25)=CalendarYear,MONTH(MaySun1+25)=5),MaySun1+25,""))</f>
        <v>44706</v>
      </c>
      <c r="F11" s="19">
        <f>IF(DAY(MaySun1)=1,IF(AND(YEAR(MaySun1+19)=CalendarYear,MONTH(MaySun1+19)=5),MaySun1+19,""),IF(AND(YEAR(MaySun1+26)=CalendarYear,MONTH(MaySun1+26)=5),MaySun1+26,""))</f>
        <v>44707</v>
      </c>
      <c r="G11" s="19">
        <f>IF(DAY(MaySun1)=1,IF(AND(YEAR(MaySun1+20)=CalendarYear,MONTH(MaySun1+20)=5),MaySun1+20,""),IF(AND(YEAR(MaySun1+27)=CalendarYear,MONTH(MaySun1+27)=5),MaySun1+27,""))</f>
        <v>44708</v>
      </c>
      <c r="H11" s="19">
        <f>IF(DAY(MaySun1)=1,IF(AND(YEAR(MaySun1+21)=CalendarYear,MONTH(MaySun1+21)=5),MaySun1+21,""),IF(AND(YEAR(MaySun1+28)=CalendarYear,MONTH(MaySun1+28)=5),MaySun1+28,""))</f>
        <v>44709</v>
      </c>
      <c r="I11" s="11"/>
    </row>
    <row r="12" spans="1:18" ht="64.5" customHeight="1" x14ac:dyDescent="0.2">
      <c r="A12" s="3"/>
      <c r="B12" s="16"/>
      <c r="C12" s="16"/>
      <c r="D12" s="16"/>
      <c r="E12" s="16"/>
      <c r="F12" s="16"/>
      <c r="G12" s="17"/>
      <c r="H12" s="17"/>
      <c r="I12" s="11"/>
    </row>
    <row r="13" spans="1:18" ht="15" customHeight="1" x14ac:dyDescent="0.2">
      <c r="A13" s="3"/>
      <c r="B13" s="18">
        <f>IF(DAY(MaySun1)=1,IF(AND(YEAR(MaySun1+22)=CalendarYear,MONTH(MaySun1+22)=5),MaySun1+22,""),IF(AND(YEAR(MaySun1+29)=CalendarYear,MONTH(MaySun1+29)=5),MaySun1+29,""))</f>
        <v>44710</v>
      </c>
      <c r="C13" s="18">
        <f>IF(DAY(MaySun1)=1,IF(AND(YEAR(MaySun1+23)=CalendarYear,MONTH(MaySun1+23)=5),MaySun1+23,""),IF(AND(YEAR(MaySun1+30)=CalendarYear,MONTH(MaySun1+30)=5),MaySun1+30,""))</f>
        <v>44711</v>
      </c>
      <c r="D13" s="18">
        <f>IF(DAY(MaySun1)=1,IF(AND(YEAR(MaySun1+24)=CalendarYear,MONTH(MaySun1+24)=5),MaySun1+24,""),IF(AND(YEAR(MaySun1+31)=CalendarYear,MONTH(MaySun1+31)=5),MaySun1+31,""))</f>
        <v>44712</v>
      </c>
      <c r="E13" s="18" t="str">
        <f>IF(DAY(MaySun1)=1,IF(AND(YEAR(MaySun1+25)=CalendarYear,MONTH(MaySun1+25)=5),MaySun1+25,""),IF(AND(YEAR(MaySun1+32)=CalendarYear,MONTH(MaySun1+32)=5),MaySun1+32,""))</f>
        <v/>
      </c>
      <c r="F13" s="18" t="str">
        <f>IF(DAY(MaySun1)=1,IF(AND(YEAR(MaySun1+26)=CalendarYear,MONTH(MaySun1+26)=5),MaySun1+26,""),IF(AND(YEAR(MaySun1+33)=CalendarYear,MONTH(MaySun1+33)=5),MaySun1+33,""))</f>
        <v/>
      </c>
      <c r="G13" s="18" t="str">
        <f>IF(DAY(MaySun1)=1,IF(AND(YEAR(MaySun1+27)=CalendarYear,MONTH(MaySun1+27)=5),MaySun1+27,""),IF(AND(YEAR(MaySun1+34)=CalendarYear,MONTH(MaySun1+34)=5),MaySun1+34,""))</f>
        <v/>
      </c>
      <c r="H13" s="18" t="str">
        <f>IF(DAY(MaySun1)=1,IF(AND(YEAR(MaySun1+28)=CalendarYear,MONTH(MaySun1+28)=5),MaySun1+28,""),IF(AND(YEAR(MaySun1+35)=CalendarYear,MONTH(MaySun1+35)=5),MaySun1+35,""))</f>
        <v/>
      </c>
      <c r="I13" s="11"/>
    </row>
    <row r="14" spans="1:18" ht="64.5" customHeight="1" x14ac:dyDescent="0.2">
      <c r="A14" s="3"/>
      <c r="B14" s="13"/>
      <c r="C14" s="13"/>
      <c r="D14" s="13"/>
      <c r="E14" s="13"/>
      <c r="F14" s="13"/>
      <c r="G14" s="14"/>
      <c r="H14" s="14"/>
      <c r="I14" s="11"/>
    </row>
    <row r="15" spans="1:18" ht="15" customHeight="1" x14ac:dyDescent="0.2">
      <c r="A15" s="3"/>
      <c r="B15" s="19" t="str">
        <f>IF(DAY(MaySun1)=1,IF(AND(YEAR(MaySun1+29)=CalendarYear,MONTH(MaySun1+29)=5),MaySun1+29,""),IF(AND(YEAR(MaySun1+36)=CalendarYear,MONTH(MaySun1+36)=5),MaySun1+36,""))</f>
        <v/>
      </c>
      <c r="C15" s="20" t="str">
        <f>IF(DAY(MaySun1)=1,IF(AND(YEAR(MaySun1+30)=CalendarYear,MONTH(MaySun1+30)=5),MaySun1+30,""),IF(AND(YEAR(MaySun1+37)=CalendarYear,MONTH(MaySun1+37)=5),MaySun1+37,""))</f>
        <v/>
      </c>
      <c r="D15" s="29" t="s">
        <v>8</v>
      </c>
      <c r="E15" s="30"/>
      <c r="F15" s="30"/>
      <c r="G15" s="30"/>
      <c r="H15" s="31"/>
      <c r="I15" s="11"/>
    </row>
    <row r="16" spans="1:18" ht="64.5" customHeight="1" x14ac:dyDescent="0.2">
      <c r="A16" s="3"/>
      <c r="B16" s="16"/>
      <c r="C16" s="16"/>
      <c r="D16" s="26"/>
      <c r="E16" s="27"/>
      <c r="F16" s="27"/>
      <c r="G16" s="27"/>
      <c r="H16" s="28"/>
      <c r="I16" s="11"/>
    </row>
    <row r="17" spans="3:5" ht="17.25" customHeight="1" x14ac:dyDescent="0.2"/>
    <row r="19" spans="3:5" ht="21" customHeight="1" x14ac:dyDescent="0.2">
      <c r="C19" s="21"/>
      <c r="D19" s="22"/>
      <c r="E19" s="23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 tint="-0.499984740745262"/>
    <pageSetUpPr fitToPage="1"/>
  </sheetPr>
  <dimension ref="A1:R20"/>
  <sheetViews>
    <sheetView showGridLines="0" rightToLeft="1" zoomScaleNormal="100" workbookViewId="0">
      <selection activeCell="L8" sqref="L8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A1" s="3"/>
    </row>
    <row r="2" spans="1:18" ht="30" customHeight="1" x14ac:dyDescent="0.2">
      <c r="A2" s="3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">
      <c r="A3" s="3"/>
      <c r="B3" s="32" t="str">
        <f>UPPER(TEXT(DATE(CalendarYear,6,1),"mmmm yyyy"))</f>
        <v>יוני 2022</v>
      </c>
      <c r="C3" s="32"/>
      <c r="D3" s="32"/>
      <c r="E3" s="32"/>
      <c r="F3" s="32"/>
    </row>
    <row r="4" spans="1:18" s="3" customFormat="1" ht="26.25" customHeight="1" x14ac:dyDescent="0.2">
      <c r="B4" s="6" t="s">
        <v>6</v>
      </c>
      <c r="C4" s="7" t="s">
        <v>0</v>
      </c>
      <c r="D4" s="7" t="s">
        <v>1</v>
      </c>
      <c r="E4" s="7" t="s">
        <v>2</v>
      </c>
      <c r="F4" s="7" t="s">
        <v>3</v>
      </c>
      <c r="G4" s="7" t="s">
        <v>4</v>
      </c>
      <c r="H4" s="8" t="s">
        <v>5</v>
      </c>
      <c r="I4" s="1"/>
      <c r="J4" s="1"/>
      <c r="L4" s="1"/>
      <c r="M4" s="9"/>
      <c r="Q4" s="1"/>
      <c r="R4" s="1"/>
    </row>
    <row r="5" spans="1:18" s="3" customFormat="1" ht="15" customHeight="1" x14ac:dyDescent="0.2">
      <c r="B5" s="10" t="str">
        <f>IF(DAY(JunSun1)=1,"",IF(AND(YEAR(JunSun1+1)=CalendarYear,MONTH(JunSun1+1)=6),JunSun1+1,""))</f>
        <v/>
      </c>
      <c r="C5" s="10" t="str">
        <f>IF(DAY(JunSun1)=1,"",IF(AND(YEAR(JunSun1+2)=CalendarYear,MONTH(JunSun1+2)=6),JunSun1+2,""))</f>
        <v/>
      </c>
      <c r="D5" s="10" t="str">
        <f>IF(DAY(JunSun1)=1,"",IF(AND(YEAR(JunSun1+3)=CalendarYear,MONTH(JunSun1+3)=6),JunSun1+3,""))</f>
        <v/>
      </c>
      <c r="E5" s="10">
        <f>IF(DAY(JunSun1)=1,"",IF(AND(YEAR(JunSun1+4)=CalendarYear,MONTH(JunSun1+4)=6),JunSun1+4,""))</f>
        <v>44713</v>
      </c>
      <c r="F5" s="10">
        <f>IF(DAY(JunSun1)=1,"",IF(AND(YEAR(JunSun1+5)=CalendarYear,MONTH(JunSun1+5)=6),JunSun1+5,""))</f>
        <v>44714</v>
      </c>
      <c r="G5" s="10">
        <f>IF(DAY(JunSun1)=1,"",IF(AND(YEAR(JunSun1+6)=CalendarYear,MONTH(JunSun1+6)=6),JunSun1+6,""))</f>
        <v>44715</v>
      </c>
      <c r="H5" s="10">
        <f>IF(DAY(JunSun1)=1,IF(AND(YEAR(JunSun1)=CalendarYear,MONTH(JunSun1)=6),JunSun1,""),IF(AND(YEAR(JunSun1+7)=CalendarYear,MONTH(JunSun1+7)=6),JunSun1+7,""))</f>
        <v>44716</v>
      </c>
      <c r="I5" s="11"/>
      <c r="K5" s="1"/>
      <c r="L5" s="1"/>
      <c r="M5" s="1"/>
      <c r="Q5" s="12"/>
      <c r="R5" s="1"/>
    </row>
    <row r="6" spans="1:18" s="12" customFormat="1" ht="64.5" customHeight="1" x14ac:dyDescent="0.2">
      <c r="A6" s="3"/>
      <c r="B6" s="13"/>
      <c r="C6" s="13"/>
      <c r="D6" s="13"/>
      <c r="E6" s="13"/>
      <c r="F6" s="13"/>
      <c r="G6" s="14"/>
      <c r="H6" s="14"/>
      <c r="I6" s="11"/>
    </row>
    <row r="7" spans="1:18" ht="15" customHeight="1" x14ac:dyDescent="0.2">
      <c r="A7" s="3"/>
      <c r="B7" s="15">
        <f>IF(DAY(JunSun1)=1,IF(AND(YEAR(JunSun1+1)=CalendarYear,MONTH(JunSun1+1)=6),JunSun1+1,""),IF(AND(YEAR(JunSun1+8)=CalendarYear,MONTH(JunSun1+8)=6),JunSun1+8,""))</f>
        <v>44717</v>
      </c>
      <c r="C7" s="15">
        <f>IF(DAY(JunSun1)=1,IF(AND(YEAR(JunSun1+2)=CalendarYear,MONTH(JunSun1+2)=6),JunSun1+2,""),IF(AND(YEAR(JunSun1+9)=CalendarYear,MONTH(JunSun1+9)=6),JunSun1+9,""))</f>
        <v>44718</v>
      </c>
      <c r="D7" s="15">
        <f>IF(DAY(JunSun1)=1,IF(AND(YEAR(JunSun1+3)=CalendarYear,MONTH(JunSun1+3)=6),JunSun1+3,""),IF(AND(YEAR(JunSun1+10)=CalendarYear,MONTH(JunSun1+10)=6),JunSun1+10,""))</f>
        <v>44719</v>
      </c>
      <c r="E7" s="15">
        <f>IF(DAY(JunSun1)=1,IF(AND(YEAR(JunSun1+4)=CalendarYear,MONTH(JunSun1+4)=6),JunSun1+4,""),IF(AND(YEAR(JunSun1+11)=CalendarYear,MONTH(JunSun1+11)=6),JunSun1+11,""))</f>
        <v>44720</v>
      </c>
      <c r="F7" s="15">
        <f>IF(DAY(JunSun1)=1,IF(AND(YEAR(JunSun1+5)=CalendarYear,MONTH(JunSun1+5)=6),JunSun1+5,""),IF(AND(YEAR(JunSun1+12)=CalendarYear,MONTH(JunSun1+12)=6),JunSun1+12,""))</f>
        <v>44721</v>
      </c>
      <c r="G7" s="15">
        <f>IF(DAY(JunSun1)=1,IF(AND(YEAR(JunSun1+6)=CalendarYear,MONTH(JunSun1+6)=6),JunSun1+6,""),IF(AND(YEAR(JunSun1+13)=CalendarYear,MONTH(JunSun1+13)=6),JunSun1+13,""))</f>
        <v>44722</v>
      </c>
      <c r="H7" s="15">
        <f>IF(DAY(JunSun1)=1,IF(AND(YEAR(JunSun1+7)=CalendarYear,MONTH(JunSun1+7)=6),JunSun1+7,""),IF(AND(YEAR(JunSun1+14)=CalendarYear,MONTH(JunSun1+14)=6),JunSun1+14,""))</f>
        <v>44723</v>
      </c>
      <c r="I7" s="11"/>
    </row>
    <row r="8" spans="1:18" ht="64.5" customHeight="1" x14ac:dyDescent="0.2">
      <c r="A8" s="3"/>
      <c r="B8" s="16"/>
      <c r="C8" s="16"/>
      <c r="D8" s="16"/>
      <c r="E8" s="16"/>
      <c r="F8" s="16"/>
      <c r="G8" s="17"/>
      <c r="H8" s="17"/>
      <c r="I8" s="11"/>
    </row>
    <row r="9" spans="1:18" ht="15" customHeight="1" x14ac:dyDescent="0.2">
      <c r="A9" s="3"/>
      <c r="B9" s="18">
        <f>IF(DAY(JunSun1)=1,IF(AND(YEAR(JunSun1+8)=CalendarYear,MONTH(JunSun1+8)=6),JunSun1+8,""),IF(AND(YEAR(JunSun1+15)=CalendarYear,MONTH(JunSun1+15)=6),JunSun1+15,""))</f>
        <v>44724</v>
      </c>
      <c r="C9" s="18">
        <f>IF(DAY(JunSun1)=1,IF(AND(YEAR(JunSun1+9)=CalendarYear,MONTH(JunSun1+9)=6),JunSun1+9,""),IF(AND(YEAR(JunSun1+16)=CalendarYear,MONTH(JunSun1+16)=6),JunSun1+16,""))</f>
        <v>44725</v>
      </c>
      <c r="D9" s="18">
        <f>IF(DAY(JunSun1)=1,IF(AND(YEAR(JunSun1+10)=CalendarYear,MONTH(JunSun1+10)=6),JunSun1+10,""),IF(AND(YEAR(JunSun1+17)=CalendarYear,MONTH(JunSun1+17)=6),JunSun1+17,""))</f>
        <v>44726</v>
      </c>
      <c r="E9" s="18">
        <f>IF(DAY(JunSun1)=1,IF(AND(YEAR(JunSun1+11)=CalendarYear,MONTH(JunSun1+11)=6),JunSun1+11,""),IF(AND(YEAR(JunSun1+18)=CalendarYear,MONTH(JunSun1+18)=6),JunSun1+18,""))</f>
        <v>44727</v>
      </c>
      <c r="F9" s="18">
        <f>IF(DAY(JunSun1)=1,IF(AND(YEAR(JunSun1+12)=CalendarYear,MONTH(JunSun1+12)=6),JunSun1+12,""),IF(AND(YEAR(JunSun1+19)=CalendarYear,MONTH(JunSun1+19)=6),JunSun1+19,""))</f>
        <v>44728</v>
      </c>
      <c r="G9" s="18">
        <f>IF(DAY(JunSun1)=1,IF(AND(YEAR(JunSun1+13)=CalendarYear,MONTH(JunSun1+13)=6),JunSun1+13,""),IF(AND(YEAR(JunSun1+20)=CalendarYear,MONTH(JunSun1+20)=6),JunSun1+20,""))</f>
        <v>44729</v>
      </c>
      <c r="H9" s="18">
        <f>IF(DAY(JunSun1)=1,IF(AND(YEAR(JunSun1+14)=CalendarYear,MONTH(JunSun1+14)=6),JunSun1+14,""),IF(AND(YEAR(JunSun1+21)=CalendarYear,MONTH(JunSun1+21)=6),JunSun1+21,""))</f>
        <v>44730</v>
      </c>
      <c r="I9" s="11"/>
    </row>
    <row r="10" spans="1:18" ht="64.5" customHeight="1" x14ac:dyDescent="0.2">
      <c r="A10" s="3"/>
      <c r="B10" s="13"/>
      <c r="C10" s="13"/>
      <c r="D10" s="13"/>
      <c r="E10" s="13"/>
      <c r="F10" s="13"/>
      <c r="G10" s="14"/>
      <c r="H10" s="14"/>
      <c r="I10" s="11"/>
    </row>
    <row r="11" spans="1:18" ht="15" customHeight="1" x14ac:dyDescent="0.2">
      <c r="A11" s="3"/>
      <c r="B11" s="19">
        <f>IF(DAY(JunSun1)=1,IF(AND(YEAR(JunSun1+15)=CalendarYear,MONTH(JunSun1+15)=6),JunSun1+15,""),IF(AND(YEAR(JunSun1+22)=CalendarYear,MONTH(JunSun1+22)=6),JunSun1+22,""))</f>
        <v>44731</v>
      </c>
      <c r="C11" s="19">
        <f>IF(DAY(JunSun1)=1,IF(AND(YEAR(JunSun1+16)=CalendarYear,MONTH(JunSun1+16)=6),JunSun1+16,""),IF(AND(YEAR(JunSun1+23)=CalendarYear,MONTH(JunSun1+23)=6),JunSun1+23,""))</f>
        <v>44732</v>
      </c>
      <c r="D11" s="19">
        <f>IF(DAY(JunSun1)=1,IF(AND(YEAR(JunSun1+17)=CalendarYear,MONTH(JunSun1+17)=6),JunSun1+17,""),IF(AND(YEAR(JunSun1+24)=CalendarYear,MONTH(JunSun1+24)=6),JunSun1+24,""))</f>
        <v>44733</v>
      </c>
      <c r="E11" s="19">
        <f>IF(DAY(JunSun1)=1,IF(AND(YEAR(JunSun1+18)=CalendarYear,MONTH(JunSun1+18)=6),JunSun1+18,""),IF(AND(YEAR(JunSun1+25)=CalendarYear,MONTH(JunSun1+25)=6),JunSun1+25,""))</f>
        <v>44734</v>
      </c>
      <c r="F11" s="19">
        <f>IF(DAY(JunSun1)=1,IF(AND(YEAR(JunSun1+19)=CalendarYear,MONTH(JunSun1+19)=6),JunSun1+19,""),IF(AND(YEAR(JunSun1+26)=CalendarYear,MONTH(JunSun1+26)=6),JunSun1+26,""))</f>
        <v>44735</v>
      </c>
      <c r="G11" s="19">
        <f>IF(DAY(JunSun1)=1,IF(AND(YEAR(JunSun1+20)=CalendarYear,MONTH(JunSun1+20)=6),JunSun1+20,""),IF(AND(YEAR(JunSun1+27)=CalendarYear,MONTH(JunSun1+27)=6),JunSun1+27,""))</f>
        <v>44736</v>
      </c>
      <c r="H11" s="19">
        <f>IF(DAY(JunSun1)=1,IF(AND(YEAR(JunSun1+21)=CalendarYear,MONTH(JunSun1+21)=6),JunSun1+21,""),IF(AND(YEAR(JunSun1+28)=CalendarYear,MONTH(JunSun1+28)=6),JunSun1+28,""))</f>
        <v>44737</v>
      </c>
      <c r="I11" s="11"/>
    </row>
    <row r="12" spans="1:18" ht="64.5" customHeight="1" x14ac:dyDescent="0.2">
      <c r="A12" s="3"/>
      <c r="B12" s="16"/>
      <c r="C12" s="16"/>
      <c r="D12" s="16"/>
      <c r="E12" s="16"/>
      <c r="F12" s="16"/>
      <c r="G12" s="17"/>
      <c r="H12" s="17"/>
      <c r="I12" s="11"/>
    </row>
    <row r="13" spans="1:18" ht="15" customHeight="1" x14ac:dyDescent="0.2">
      <c r="A13" s="3"/>
      <c r="B13" s="18">
        <f>IF(DAY(JunSun1)=1,IF(AND(YEAR(JunSun1+22)=CalendarYear,MONTH(JunSun1+22)=6),JunSun1+22,""),IF(AND(YEAR(JunSun1+29)=CalendarYear,MONTH(JunSun1+29)=6),JunSun1+29,""))</f>
        <v>44738</v>
      </c>
      <c r="C13" s="18">
        <f>IF(DAY(JunSun1)=1,IF(AND(YEAR(JunSun1+23)=CalendarYear,MONTH(JunSun1+23)=6),JunSun1+23,""),IF(AND(YEAR(JunSun1+30)=CalendarYear,MONTH(JunSun1+30)=6),JunSun1+30,""))</f>
        <v>44739</v>
      </c>
      <c r="D13" s="18">
        <f>IF(DAY(JunSun1)=1,IF(AND(YEAR(JunSun1+24)=CalendarYear,MONTH(JunSun1+24)=6),JunSun1+24,""),IF(AND(YEAR(JunSun1+31)=CalendarYear,MONTH(JunSun1+31)=6),JunSun1+31,""))</f>
        <v>44740</v>
      </c>
      <c r="E13" s="18">
        <f>IF(DAY(JunSun1)=1,IF(AND(YEAR(JunSun1+25)=CalendarYear,MONTH(JunSun1+25)=6),JunSun1+25,""),IF(AND(YEAR(JunSun1+32)=CalendarYear,MONTH(JunSun1+32)=6),JunSun1+32,""))</f>
        <v>44741</v>
      </c>
      <c r="F13" s="18">
        <f>IF(DAY(JunSun1)=1,IF(AND(YEAR(JunSun1+26)=CalendarYear,MONTH(JunSun1+26)=6),JunSun1+26,""),IF(AND(YEAR(JunSun1+33)=CalendarYear,MONTH(JunSun1+33)=6),JunSun1+33,""))</f>
        <v>44742</v>
      </c>
      <c r="G13" s="18" t="str">
        <f>IF(DAY(JunSun1)=1,IF(AND(YEAR(JunSun1+27)=CalendarYear,MONTH(JunSun1+27)=6),JunSun1+27,""),IF(AND(YEAR(JunSun1+34)=CalendarYear,MONTH(JunSun1+34)=6),JunSun1+34,""))</f>
        <v/>
      </c>
      <c r="H13" s="18" t="str">
        <f>IF(DAY(JunSun1)=1,IF(AND(YEAR(JunSun1+28)=CalendarYear,MONTH(JunSun1+28)=6),JunSun1+28,""),IF(AND(YEAR(JunSun1+35)=CalendarYear,MONTH(JunSun1+35)=6),JunSun1+35,""))</f>
        <v/>
      </c>
      <c r="I13" s="11"/>
    </row>
    <row r="14" spans="1:18" ht="64.5" customHeight="1" x14ac:dyDescent="0.2">
      <c r="A14" s="3"/>
      <c r="B14" s="13"/>
      <c r="C14" s="13"/>
      <c r="D14" s="13"/>
      <c r="E14" s="13"/>
      <c r="F14" s="13"/>
      <c r="G14" s="14"/>
      <c r="H14" s="14"/>
      <c r="I14" s="11"/>
    </row>
    <row r="15" spans="1:18" ht="15" customHeight="1" x14ac:dyDescent="0.2">
      <c r="A15" s="3"/>
      <c r="B15" s="19" t="str">
        <f>IF(DAY(JunSun1)=1,IF(AND(YEAR(JunSun1+29)=CalendarYear,MONTH(JunSun1+29)=6),JunSun1+29,""),IF(AND(YEAR(JunSun1+36)=CalendarYear,MONTH(JunSun1+36)=6),JunSun1+36,""))</f>
        <v/>
      </c>
      <c r="C15" s="20" t="str">
        <f>IF(DAY(JunSun1)=1,IF(AND(YEAR(JunSun1+30)=CalendarYear,MONTH(JunSun1+30)=6),JunSun1+30,""),IF(AND(YEAR(JunSun1+37)=CalendarYear,MONTH(JunSun1+37)=6),JunSun1+37,""))</f>
        <v/>
      </c>
      <c r="D15" s="29" t="s">
        <v>8</v>
      </c>
      <c r="E15" s="30"/>
      <c r="F15" s="30"/>
      <c r="G15" s="30"/>
      <c r="H15" s="31"/>
      <c r="I15" s="11"/>
    </row>
    <row r="16" spans="1:18" ht="64.5" customHeight="1" x14ac:dyDescent="0.2">
      <c r="A16" s="3"/>
      <c r="B16" s="16"/>
      <c r="C16" s="16"/>
      <c r="D16" s="26"/>
      <c r="E16" s="27"/>
      <c r="F16" s="27"/>
      <c r="G16" s="27"/>
      <c r="H16" s="28"/>
      <c r="I16" s="11"/>
    </row>
    <row r="17" spans="3:5" ht="17.25" customHeight="1" x14ac:dyDescent="0.2"/>
    <row r="19" spans="3:5" ht="21" customHeight="1" x14ac:dyDescent="0.2">
      <c r="C19" s="21"/>
      <c r="D19" s="22"/>
      <c r="E19" s="23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 tint="-0.34998626667073579"/>
    <pageSetUpPr fitToPage="1"/>
  </sheetPr>
  <dimension ref="A1:R20"/>
  <sheetViews>
    <sheetView showGridLines="0" rightToLeft="1" zoomScaleNormal="100" workbookViewId="0">
      <selection activeCell="L8" sqref="L8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A1" s="3"/>
    </row>
    <row r="2" spans="1:18" ht="30" customHeight="1" x14ac:dyDescent="0.2">
      <c r="A2" s="3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">
      <c r="A3" s="3"/>
      <c r="B3" s="32" t="str">
        <f>UPPER(TEXT(DATE(CalendarYear,7,1),"mmmm yyyy"))</f>
        <v>יולי 2022</v>
      </c>
      <c r="C3" s="32"/>
      <c r="D3" s="32"/>
      <c r="E3" s="32"/>
      <c r="F3" s="32"/>
    </row>
    <row r="4" spans="1:18" s="3" customFormat="1" ht="26.25" customHeight="1" x14ac:dyDescent="0.2">
      <c r="B4" s="6" t="s">
        <v>6</v>
      </c>
      <c r="C4" s="7" t="s">
        <v>0</v>
      </c>
      <c r="D4" s="7" t="s">
        <v>1</v>
      </c>
      <c r="E4" s="7" t="s">
        <v>2</v>
      </c>
      <c r="F4" s="7" t="s">
        <v>3</v>
      </c>
      <c r="G4" s="7" t="s">
        <v>4</v>
      </c>
      <c r="H4" s="8" t="s">
        <v>5</v>
      </c>
      <c r="I4" s="1"/>
      <c r="J4" s="1"/>
      <c r="L4" s="1"/>
      <c r="M4" s="9"/>
      <c r="Q4" s="1"/>
      <c r="R4" s="1"/>
    </row>
    <row r="5" spans="1:18" s="3" customFormat="1" ht="15" customHeight="1" x14ac:dyDescent="0.2">
      <c r="B5" s="10" t="str">
        <f>IF(DAY(JulSun1)=1,"",IF(AND(YEAR(JulSun1+1)=CalendarYear,MONTH(JulSun1+1)=7),JulSun1+1,""))</f>
        <v/>
      </c>
      <c r="C5" s="10" t="str">
        <f>IF(DAY(JulSun1)=1,"",IF(AND(YEAR(JulSun1+2)=CalendarYear,MONTH(JulSun1+2)=7),JulSun1+2,""))</f>
        <v/>
      </c>
      <c r="D5" s="10" t="str">
        <f>IF(DAY(JulSun1)=1,"",IF(AND(YEAR(JulSun1+3)=CalendarYear,MONTH(JulSun1+3)=7),JulSun1+3,""))</f>
        <v/>
      </c>
      <c r="E5" s="10" t="str">
        <f>IF(DAY(JulSun1)=1,"",IF(AND(YEAR(JulSun1+4)=CalendarYear,MONTH(JulSun1+4)=7),JulSun1+4,""))</f>
        <v/>
      </c>
      <c r="F5" s="10" t="str">
        <f>IF(DAY(JulSun1)=1,"",IF(AND(YEAR(JulSun1+5)=CalendarYear,MONTH(JulSun1+5)=7),JulSun1+5,""))</f>
        <v/>
      </c>
      <c r="G5" s="10">
        <f>IF(DAY(JulSun1)=1,"",IF(AND(YEAR(JulSun1+6)=CalendarYear,MONTH(JulSun1+6)=7),JulSun1+6,""))</f>
        <v>44743</v>
      </c>
      <c r="H5" s="10">
        <f>IF(DAY(JulSun1)=1,IF(AND(YEAR(JulSun1)=CalendarYear,MONTH(JulSun1)=7),JulSun1,""),IF(AND(YEAR(JulSun1+7)=CalendarYear,MONTH(JulSun1+7)=7),JulSun1+7,""))</f>
        <v>44744</v>
      </c>
      <c r="I5" s="11"/>
      <c r="K5" s="1"/>
      <c r="L5" s="1"/>
      <c r="M5" s="1"/>
      <c r="Q5" s="12"/>
      <c r="R5" s="1"/>
    </row>
    <row r="6" spans="1:18" s="12" customFormat="1" ht="64.5" customHeight="1" x14ac:dyDescent="0.2">
      <c r="A6" s="3"/>
      <c r="B6" s="13"/>
      <c r="C6" s="13"/>
      <c r="D6" s="13"/>
      <c r="E6" s="13"/>
      <c r="F6" s="13"/>
      <c r="G6" s="14"/>
      <c r="H6" s="14"/>
      <c r="I6" s="11"/>
    </row>
    <row r="7" spans="1:18" ht="15" customHeight="1" x14ac:dyDescent="0.2">
      <c r="A7" s="3"/>
      <c r="B7" s="15">
        <f>IF(DAY(JulSun1)=1,IF(AND(YEAR(JulSun1+1)=CalendarYear,MONTH(JulSun1+1)=7),JulSun1+1,""),IF(AND(YEAR(JulSun1+8)=CalendarYear,MONTH(JulSun1+8)=7),JulSun1+8,""))</f>
        <v>44745</v>
      </c>
      <c r="C7" s="15">
        <f>IF(DAY(JulSun1)=1,IF(AND(YEAR(JulSun1+2)=CalendarYear,MONTH(JulSun1+2)=7),JulSun1+2,""),IF(AND(YEAR(JulSun1+9)=CalendarYear,MONTH(JulSun1+9)=7),JulSun1+9,""))</f>
        <v>44746</v>
      </c>
      <c r="D7" s="15">
        <f>IF(DAY(JulSun1)=1,IF(AND(YEAR(JulSun1+3)=CalendarYear,MONTH(JulSun1+3)=7),JulSun1+3,""),IF(AND(YEAR(JulSun1+10)=CalendarYear,MONTH(JulSun1+10)=7),JulSun1+10,""))</f>
        <v>44747</v>
      </c>
      <c r="E7" s="15">
        <f>IF(DAY(JulSun1)=1,IF(AND(YEAR(JulSun1+4)=CalendarYear,MONTH(JulSun1+4)=7),JulSun1+4,""),IF(AND(YEAR(JulSun1+11)=CalendarYear,MONTH(JulSun1+11)=7),JulSun1+11,""))</f>
        <v>44748</v>
      </c>
      <c r="F7" s="15">
        <f>IF(DAY(JulSun1)=1,IF(AND(YEAR(JulSun1+5)=CalendarYear,MONTH(JulSun1+5)=7),JulSun1+5,""),IF(AND(YEAR(JulSun1+12)=CalendarYear,MONTH(JulSun1+12)=7),JulSun1+12,""))</f>
        <v>44749</v>
      </c>
      <c r="G7" s="15">
        <f>IF(DAY(JulSun1)=1,IF(AND(YEAR(JulSun1+6)=CalendarYear,MONTH(JulSun1+6)=7),JulSun1+6,""),IF(AND(YEAR(JulSun1+13)=CalendarYear,MONTH(JulSun1+13)=7),JulSun1+13,""))</f>
        <v>44750</v>
      </c>
      <c r="H7" s="15">
        <f>IF(DAY(JulSun1)=1,IF(AND(YEAR(JulSun1+7)=CalendarYear,MONTH(JulSun1+7)=7),JulSun1+7,""),IF(AND(YEAR(JulSun1+14)=CalendarYear,MONTH(JulSun1+14)=7),JulSun1+14,""))</f>
        <v>44751</v>
      </c>
      <c r="I7" s="11"/>
    </row>
    <row r="8" spans="1:18" ht="64.5" customHeight="1" x14ac:dyDescent="0.2">
      <c r="A8" s="3"/>
      <c r="B8" s="16"/>
      <c r="C8" s="16"/>
      <c r="D8" s="16"/>
      <c r="E8" s="16"/>
      <c r="F8" s="16"/>
      <c r="G8" s="17"/>
      <c r="H8" s="17"/>
      <c r="I8" s="11"/>
    </row>
    <row r="9" spans="1:18" ht="15" customHeight="1" x14ac:dyDescent="0.2">
      <c r="A9" s="3"/>
      <c r="B9" s="18">
        <f>IF(DAY(JulSun1)=1,IF(AND(YEAR(JulSun1+8)=CalendarYear,MONTH(JulSun1+8)=7),JulSun1+8,""),IF(AND(YEAR(JulSun1+15)=CalendarYear,MONTH(JulSun1+15)=7),JulSun1+15,""))</f>
        <v>44752</v>
      </c>
      <c r="C9" s="18">
        <f>IF(DAY(JulSun1)=1,IF(AND(YEAR(JulSun1+9)=CalendarYear,MONTH(JulSun1+9)=7),JulSun1+9,""),IF(AND(YEAR(JulSun1+16)=CalendarYear,MONTH(JulSun1+16)=7),JulSun1+16,""))</f>
        <v>44753</v>
      </c>
      <c r="D9" s="18">
        <f>IF(DAY(JulSun1)=1,IF(AND(YEAR(JulSun1+10)=CalendarYear,MONTH(JulSun1+10)=7),JulSun1+10,""),IF(AND(YEAR(JulSun1+17)=CalendarYear,MONTH(JulSun1+17)=7),JulSun1+17,""))</f>
        <v>44754</v>
      </c>
      <c r="E9" s="18">
        <f>IF(DAY(JulSun1)=1,IF(AND(YEAR(JulSun1+11)=CalendarYear,MONTH(JulSun1+11)=7),JulSun1+11,""),IF(AND(YEAR(JulSun1+18)=CalendarYear,MONTH(JulSun1+18)=7),JulSun1+18,""))</f>
        <v>44755</v>
      </c>
      <c r="F9" s="18">
        <f>IF(DAY(JulSun1)=1,IF(AND(YEAR(JulSun1+12)=CalendarYear,MONTH(JulSun1+12)=7),JulSun1+12,""),IF(AND(YEAR(JulSun1+19)=CalendarYear,MONTH(JulSun1+19)=7),JulSun1+19,""))</f>
        <v>44756</v>
      </c>
      <c r="G9" s="18">
        <f>IF(DAY(JulSun1)=1,IF(AND(YEAR(JulSun1+13)=CalendarYear,MONTH(JulSun1+13)=7),JulSun1+13,""),IF(AND(YEAR(JulSun1+20)=CalendarYear,MONTH(JulSun1+20)=7),JulSun1+20,""))</f>
        <v>44757</v>
      </c>
      <c r="H9" s="18">
        <f>IF(DAY(JulSun1)=1,IF(AND(YEAR(JulSun1+14)=CalendarYear,MONTH(JulSun1+14)=7),JulSun1+14,""),IF(AND(YEAR(JulSun1+21)=CalendarYear,MONTH(JulSun1+21)=7),JulSun1+21,""))</f>
        <v>44758</v>
      </c>
      <c r="I9" s="11"/>
    </row>
    <row r="10" spans="1:18" ht="64.5" customHeight="1" x14ac:dyDescent="0.2">
      <c r="A10" s="3"/>
      <c r="B10" s="13"/>
      <c r="C10" s="13"/>
      <c r="D10" s="13"/>
      <c r="E10" s="13"/>
      <c r="F10" s="13"/>
      <c r="G10" s="14"/>
      <c r="H10" s="14"/>
      <c r="I10" s="11"/>
    </row>
    <row r="11" spans="1:18" ht="15" customHeight="1" x14ac:dyDescent="0.2">
      <c r="A11" s="3"/>
      <c r="B11" s="19">
        <f>IF(DAY(JulSun1)=1,IF(AND(YEAR(JulSun1+15)=CalendarYear,MONTH(JulSun1+15)=7),JulSun1+15,""),IF(AND(YEAR(JulSun1+22)=CalendarYear,MONTH(JulSun1+22)=7),JulSun1+22,""))</f>
        <v>44759</v>
      </c>
      <c r="C11" s="19">
        <f>IF(DAY(JulSun1)=1,IF(AND(YEAR(JulSun1+16)=CalendarYear,MONTH(JulSun1+16)=7),JulSun1+16,""),IF(AND(YEAR(JulSun1+23)=CalendarYear,MONTH(JulSun1+23)=7),JulSun1+23,""))</f>
        <v>44760</v>
      </c>
      <c r="D11" s="19">
        <f>IF(DAY(JulSun1)=1,IF(AND(YEAR(JulSun1+17)=CalendarYear,MONTH(JulSun1+17)=7),JulSun1+17,""),IF(AND(YEAR(JulSun1+24)=CalendarYear,MONTH(JulSun1+24)=7),JulSun1+24,""))</f>
        <v>44761</v>
      </c>
      <c r="E11" s="19">
        <f>IF(DAY(JulSun1)=1,IF(AND(YEAR(JulSun1+18)=CalendarYear,MONTH(JulSun1+18)=7),JulSun1+18,""),IF(AND(YEAR(JulSun1+25)=CalendarYear,MONTH(JulSun1+25)=7),JulSun1+25,""))</f>
        <v>44762</v>
      </c>
      <c r="F11" s="19">
        <f>IF(DAY(JulSun1)=1,IF(AND(YEAR(JulSun1+19)=CalendarYear,MONTH(JulSun1+19)=7),JulSun1+19,""),IF(AND(YEAR(JulSun1+26)=CalendarYear,MONTH(JulSun1+26)=7),JulSun1+26,""))</f>
        <v>44763</v>
      </c>
      <c r="G11" s="19">
        <f>IF(DAY(JulSun1)=1,IF(AND(YEAR(JulSun1+20)=CalendarYear,MONTH(JulSun1+20)=7),JulSun1+20,""),IF(AND(YEAR(JulSun1+27)=CalendarYear,MONTH(JulSun1+27)=7),JulSun1+27,""))</f>
        <v>44764</v>
      </c>
      <c r="H11" s="19">
        <f>IF(DAY(JulSun1)=1,IF(AND(YEAR(JulSun1+21)=CalendarYear,MONTH(JulSun1+21)=7),JulSun1+21,""),IF(AND(YEAR(JulSun1+28)=CalendarYear,MONTH(JulSun1+28)=7),JulSun1+28,""))</f>
        <v>44765</v>
      </c>
      <c r="I11" s="11"/>
    </row>
    <row r="12" spans="1:18" ht="64.5" customHeight="1" x14ac:dyDescent="0.2">
      <c r="A12" s="3"/>
      <c r="B12" s="16"/>
      <c r="C12" s="16"/>
      <c r="D12" s="16"/>
      <c r="E12" s="16"/>
      <c r="F12" s="16"/>
      <c r="G12" s="17"/>
      <c r="H12" s="17"/>
      <c r="I12" s="11"/>
    </row>
    <row r="13" spans="1:18" ht="15" customHeight="1" x14ac:dyDescent="0.2">
      <c r="A13" s="3"/>
      <c r="B13" s="18">
        <f>IF(DAY(JulSun1)=1,IF(AND(YEAR(JulSun1+22)=CalendarYear,MONTH(JulSun1+22)=7),JulSun1+22,""),IF(AND(YEAR(JulSun1+29)=CalendarYear,MONTH(JulSun1+29)=7),JulSun1+29,""))</f>
        <v>44766</v>
      </c>
      <c r="C13" s="18">
        <f>IF(DAY(JulSun1)=1,IF(AND(YEAR(JulSun1+23)=CalendarYear,MONTH(JulSun1+23)=7),JulSun1+23,""),IF(AND(YEAR(JulSun1+30)=CalendarYear,MONTH(JulSun1+30)=7),JulSun1+30,""))</f>
        <v>44767</v>
      </c>
      <c r="D13" s="18">
        <f>IF(DAY(JulSun1)=1,IF(AND(YEAR(JulSun1+24)=CalendarYear,MONTH(JulSun1+24)=7),JulSun1+24,""),IF(AND(YEAR(JulSun1+31)=CalendarYear,MONTH(JulSun1+31)=7),JulSun1+31,""))</f>
        <v>44768</v>
      </c>
      <c r="E13" s="18">
        <f>IF(DAY(JulSun1)=1,IF(AND(YEAR(JulSun1+25)=CalendarYear,MONTH(JulSun1+25)=7),JulSun1+25,""),IF(AND(YEAR(JulSun1+32)=CalendarYear,MONTH(JulSun1+32)=7),JulSun1+32,""))</f>
        <v>44769</v>
      </c>
      <c r="F13" s="18">
        <f>IF(DAY(JulSun1)=1,IF(AND(YEAR(JulSun1+26)=CalendarYear,MONTH(JulSun1+26)=7),JulSun1+26,""),IF(AND(YEAR(JulSun1+33)=CalendarYear,MONTH(JulSun1+33)=7),JulSun1+33,""))</f>
        <v>44770</v>
      </c>
      <c r="G13" s="18">
        <f>IF(DAY(JulSun1)=1,IF(AND(YEAR(JulSun1+27)=CalendarYear,MONTH(JulSun1+27)=7),JulSun1+27,""),IF(AND(YEAR(JulSun1+34)=CalendarYear,MONTH(JulSun1+34)=7),JulSun1+34,""))</f>
        <v>44771</v>
      </c>
      <c r="H13" s="18">
        <f>IF(DAY(JulSun1)=1,IF(AND(YEAR(JulSun1+28)=CalendarYear,MONTH(JulSun1+28)=7),JulSun1+28,""),IF(AND(YEAR(JulSun1+35)=CalendarYear,MONTH(JulSun1+35)=7),JulSun1+35,""))</f>
        <v>44772</v>
      </c>
      <c r="I13" s="11"/>
    </row>
    <row r="14" spans="1:18" ht="64.5" customHeight="1" x14ac:dyDescent="0.2">
      <c r="A14" s="3"/>
      <c r="B14" s="13"/>
      <c r="C14" s="13"/>
      <c r="D14" s="13"/>
      <c r="E14" s="13"/>
      <c r="F14" s="13"/>
      <c r="G14" s="14"/>
      <c r="H14" s="14"/>
      <c r="I14" s="11"/>
    </row>
    <row r="15" spans="1:18" ht="15" customHeight="1" x14ac:dyDescent="0.2">
      <c r="A15" s="3"/>
      <c r="B15" s="19">
        <f>IF(DAY(JulSun1)=1,IF(AND(YEAR(JulSun1+29)=CalendarYear,MONTH(JulSun1+29)=7),JulSun1+29,""),IF(AND(YEAR(JulSun1+36)=CalendarYear,MONTH(JulSun1+36)=7),JulSun1+36,""))</f>
        <v>44773</v>
      </c>
      <c r="C15" s="20" t="str">
        <f>IF(DAY(JulSun1)=1,IF(AND(YEAR(JulSun1+30)=CalendarYear,MONTH(JulSun1+30)=7),JulSun1+30,""),IF(AND(YEAR(JulSun1+37)=CalendarYear,MONTH(JulSun1+37)=7),JulSun1+37,""))</f>
        <v/>
      </c>
      <c r="D15" s="29" t="s">
        <v>8</v>
      </c>
      <c r="E15" s="30"/>
      <c r="F15" s="30"/>
      <c r="G15" s="30"/>
      <c r="H15" s="31"/>
      <c r="I15" s="11"/>
    </row>
    <row r="16" spans="1:18" ht="64.5" customHeight="1" x14ac:dyDescent="0.2">
      <c r="A16" s="3"/>
      <c r="B16" s="16"/>
      <c r="C16" s="16"/>
      <c r="D16" s="26"/>
      <c r="E16" s="27"/>
      <c r="F16" s="27"/>
      <c r="G16" s="27"/>
      <c r="H16" s="28"/>
      <c r="I16" s="11"/>
    </row>
    <row r="17" spans="3:5" ht="17.25" customHeight="1" x14ac:dyDescent="0.2"/>
    <row r="19" spans="3:5" ht="21" customHeight="1" x14ac:dyDescent="0.2">
      <c r="C19" s="21"/>
      <c r="D19" s="22"/>
      <c r="E19" s="23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0" tint="-0.249977111117893"/>
    <pageSetUpPr fitToPage="1"/>
  </sheetPr>
  <dimension ref="A1:R20"/>
  <sheetViews>
    <sheetView showGridLines="0" rightToLeft="1" zoomScaleNormal="100" workbookViewId="0">
      <selection activeCell="L8" sqref="L8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A1" s="3"/>
    </row>
    <row r="2" spans="1:18" ht="30" customHeight="1" x14ac:dyDescent="0.2">
      <c r="A2" s="3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">
      <c r="A3" s="3"/>
      <c r="B3" s="32" t="str">
        <f>UPPER(TEXT(DATE(CalendarYear,8,1),"mmmm yyyy"))</f>
        <v>אוגוסט 2022</v>
      </c>
      <c r="C3" s="32"/>
      <c r="D3" s="32"/>
      <c r="E3" s="32"/>
      <c r="F3" s="32"/>
    </row>
    <row r="4" spans="1:18" s="3" customFormat="1" ht="26.25" customHeight="1" x14ac:dyDescent="0.2">
      <c r="B4" s="6" t="s">
        <v>6</v>
      </c>
      <c r="C4" s="7" t="s">
        <v>0</v>
      </c>
      <c r="D4" s="7" t="s">
        <v>1</v>
      </c>
      <c r="E4" s="7" t="s">
        <v>2</v>
      </c>
      <c r="F4" s="7" t="s">
        <v>3</v>
      </c>
      <c r="G4" s="7" t="s">
        <v>4</v>
      </c>
      <c r="H4" s="8" t="s">
        <v>5</v>
      </c>
      <c r="I4" s="1"/>
      <c r="J4" s="1"/>
      <c r="L4" s="1"/>
      <c r="M4" s="9"/>
      <c r="Q4" s="1"/>
      <c r="R4" s="1"/>
    </row>
    <row r="5" spans="1:18" s="3" customFormat="1" ht="15" customHeight="1" x14ac:dyDescent="0.2">
      <c r="B5" s="10" t="str">
        <f>IF(DAY(AugSun1)=1,"",IF(AND(YEAR(AugSun1+1)=CalendarYear,MONTH(AugSun1+1)=8),AugSun1+1,""))</f>
        <v/>
      </c>
      <c r="C5" s="10">
        <f>IF(DAY(AugSun1)=1,"",IF(AND(YEAR(AugSun1+2)=CalendarYear,MONTH(AugSun1+2)=8),AugSun1+2,""))</f>
        <v>44774</v>
      </c>
      <c r="D5" s="10">
        <f>IF(DAY(AugSun1)=1,"",IF(AND(YEAR(AugSun1+3)=CalendarYear,MONTH(AugSun1+3)=8),AugSun1+3,""))</f>
        <v>44775</v>
      </c>
      <c r="E5" s="10">
        <f>IF(DAY(AugSun1)=1,"",IF(AND(YEAR(AugSun1+4)=CalendarYear,MONTH(AugSun1+4)=8),AugSun1+4,""))</f>
        <v>44776</v>
      </c>
      <c r="F5" s="10">
        <f>IF(DAY(AugSun1)=1,"",IF(AND(YEAR(AugSun1+5)=CalendarYear,MONTH(AugSun1+5)=8),AugSun1+5,""))</f>
        <v>44777</v>
      </c>
      <c r="G5" s="10">
        <f>IF(DAY(AugSun1)=1,"",IF(AND(YEAR(AugSun1+6)=CalendarYear,MONTH(AugSun1+6)=8),AugSun1+6,""))</f>
        <v>44778</v>
      </c>
      <c r="H5" s="10">
        <f>IF(DAY(AugSun1)=1,IF(AND(YEAR(AugSun1)=CalendarYear,MONTH(AugSun1)=8),AugSun1,""),IF(AND(YEAR(AugSun1+7)=CalendarYear,MONTH(AugSun1+7)=8),AugSun1+7,""))</f>
        <v>44779</v>
      </c>
      <c r="I5" s="11"/>
      <c r="K5" s="1"/>
      <c r="L5" s="1"/>
      <c r="M5" s="1"/>
      <c r="Q5" s="12"/>
      <c r="R5" s="1"/>
    </row>
    <row r="6" spans="1:18" s="12" customFormat="1" ht="64.5" customHeight="1" x14ac:dyDescent="0.2">
      <c r="A6" s="3"/>
      <c r="B6" s="13"/>
      <c r="C6" s="13"/>
      <c r="D6" s="13"/>
      <c r="E6" s="13"/>
      <c r="F6" s="13"/>
      <c r="G6" s="14"/>
      <c r="H6" s="14"/>
      <c r="I6" s="11"/>
    </row>
    <row r="7" spans="1:18" ht="15" customHeight="1" x14ac:dyDescent="0.2">
      <c r="A7" s="3"/>
      <c r="B7" s="15">
        <f>IF(DAY(AugSun1)=1,IF(AND(YEAR(AugSun1+1)=CalendarYear,MONTH(AugSun1+1)=8),AugSun1+1,""),IF(AND(YEAR(AugSun1+8)=CalendarYear,MONTH(AugSun1+8)=8),AugSun1+8,""))</f>
        <v>44780</v>
      </c>
      <c r="C7" s="15">
        <f>IF(DAY(AugSun1)=1,IF(AND(YEAR(AugSun1+2)=CalendarYear,MONTH(AugSun1+2)=8),AugSun1+2,""),IF(AND(YEAR(AugSun1+9)=CalendarYear,MONTH(AugSun1+9)=8),AugSun1+9,""))</f>
        <v>44781</v>
      </c>
      <c r="D7" s="15">
        <f>IF(DAY(AugSun1)=1,IF(AND(YEAR(AugSun1+3)=CalendarYear,MONTH(AugSun1+3)=8),AugSun1+3,""),IF(AND(YEAR(AugSun1+10)=CalendarYear,MONTH(AugSun1+10)=8),AugSun1+10,""))</f>
        <v>44782</v>
      </c>
      <c r="E7" s="15">
        <f>IF(DAY(AugSun1)=1,IF(AND(YEAR(AugSun1+4)=CalendarYear,MONTH(AugSun1+4)=8),AugSun1+4,""),IF(AND(YEAR(AugSun1+11)=CalendarYear,MONTH(AugSun1+11)=8),AugSun1+11,""))</f>
        <v>44783</v>
      </c>
      <c r="F7" s="15">
        <f>IF(DAY(AugSun1)=1,IF(AND(YEAR(AugSun1+5)=CalendarYear,MONTH(AugSun1+5)=8),AugSun1+5,""),IF(AND(YEAR(AugSun1+12)=CalendarYear,MONTH(AugSun1+12)=8),AugSun1+12,""))</f>
        <v>44784</v>
      </c>
      <c r="G7" s="15">
        <f>IF(DAY(AugSun1)=1,IF(AND(YEAR(AugSun1+6)=CalendarYear,MONTH(AugSun1+6)=8),AugSun1+6,""),IF(AND(YEAR(AugSun1+13)=CalendarYear,MONTH(AugSun1+13)=8),AugSun1+13,""))</f>
        <v>44785</v>
      </c>
      <c r="H7" s="15">
        <f>IF(DAY(AugSun1)=1,IF(AND(YEAR(AugSun1+7)=CalendarYear,MONTH(AugSun1+7)=8),AugSun1+7,""),IF(AND(YEAR(AugSun1+14)=CalendarYear,MONTH(AugSun1+14)=8),AugSun1+14,""))</f>
        <v>44786</v>
      </c>
      <c r="I7" s="11"/>
    </row>
    <row r="8" spans="1:18" ht="64.5" customHeight="1" x14ac:dyDescent="0.2">
      <c r="A8" s="3"/>
      <c r="B8" s="16"/>
      <c r="C8" s="16"/>
      <c r="D8" s="16"/>
      <c r="E8" s="16"/>
      <c r="F8" s="16"/>
      <c r="G8" s="17"/>
      <c r="H8" s="17"/>
      <c r="I8" s="11"/>
    </row>
    <row r="9" spans="1:18" ht="15" customHeight="1" x14ac:dyDescent="0.2">
      <c r="A9" s="3"/>
      <c r="B9" s="18">
        <f>IF(DAY(AugSun1)=1,IF(AND(YEAR(AugSun1+8)=CalendarYear,MONTH(AugSun1+8)=8),AugSun1+8,""),IF(AND(YEAR(AugSun1+15)=CalendarYear,MONTH(AugSun1+15)=8),AugSun1+15,""))</f>
        <v>44787</v>
      </c>
      <c r="C9" s="18">
        <f>IF(DAY(AugSun1)=1,IF(AND(YEAR(AugSun1+9)=CalendarYear,MONTH(AugSun1+9)=8),AugSun1+9,""),IF(AND(YEAR(AugSun1+16)=CalendarYear,MONTH(AugSun1+16)=8),AugSun1+16,""))</f>
        <v>44788</v>
      </c>
      <c r="D9" s="18">
        <f>IF(DAY(AugSun1)=1,IF(AND(YEAR(AugSun1+10)=CalendarYear,MONTH(AugSun1+10)=8),AugSun1+10,""),IF(AND(YEAR(AugSun1+17)=CalendarYear,MONTH(AugSun1+17)=8),AugSun1+17,""))</f>
        <v>44789</v>
      </c>
      <c r="E9" s="18">
        <f>IF(DAY(AugSun1)=1,IF(AND(YEAR(AugSun1+11)=CalendarYear,MONTH(AugSun1+11)=8),AugSun1+11,""),IF(AND(YEAR(AugSun1+18)=CalendarYear,MONTH(AugSun1+18)=8),AugSun1+18,""))</f>
        <v>44790</v>
      </c>
      <c r="F9" s="18">
        <f>IF(DAY(AugSun1)=1,IF(AND(YEAR(AugSun1+12)=CalendarYear,MONTH(AugSun1+12)=8),AugSun1+12,""),IF(AND(YEAR(AugSun1+19)=CalendarYear,MONTH(AugSun1+19)=8),AugSun1+19,""))</f>
        <v>44791</v>
      </c>
      <c r="G9" s="18">
        <f>IF(DAY(AugSun1)=1,IF(AND(YEAR(AugSun1+13)=CalendarYear,MONTH(AugSun1+13)=8),AugSun1+13,""),IF(AND(YEAR(AugSun1+20)=CalendarYear,MONTH(AugSun1+20)=8),AugSun1+20,""))</f>
        <v>44792</v>
      </c>
      <c r="H9" s="18">
        <f>IF(DAY(AugSun1)=1,IF(AND(YEAR(AugSun1+14)=CalendarYear,MONTH(AugSun1+14)=8),AugSun1+14,""),IF(AND(YEAR(AugSun1+21)=CalendarYear,MONTH(AugSun1+21)=8),AugSun1+21,""))</f>
        <v>44793</v>
      </c>
      <c r="I9" s="11"/>
    </row>
    <row r="10" spans="1:18" ht="64.5" customHeight="1" x14ac:dyDescent="0.2">
      <c r="A10" s="3"/>
      <c r="B10" s="13"/>
      <c r="C10" s="13"/>
      <c r="D10" s="13"/>
      <c r="E10" s="13"/>
      <c r="F10" s="13"/>
      <c r="G10" s="14"/>
      <c r="H10" s="14"/>
      <c r="I10" s="11"/>
    </row>
    <row r="11" spans="1:18" ht="15" customHeight="1" x14ac:dyDescent="0.2">
      <c r="A11" s="3"/>
      <c r="B11" s="19">
        <f>IF(DAY(AugSun1)=1,IF(AND(YEAR(AugSun1+15)=CalendarYear,MONTH(AugSun1+15)=8),AugSun1+15,""),IF(AND(YEAR(AugSun1+22)=CalendarYear,MONTH(AugSun1+22)=8),AugSun1+22,""))</f>
        <v>44794</v>
      </c>
      <c r="C11" s="19">
        <f>IF(DAY(AugSun1)=1,IF(AND(YEAR(AugSun1+16)=CalendarYear,MONTH(AugSun1+16)=8),AugSun1+16,""),IF(AND(YEAR(AugSun1+23)=CalendarYear,MONTH(AugSun1+23)=8),AugSun1+23,""))</f>
        <v>44795</v>
      </c>
      <c r="D11" s="19">
        <f>IF(DAY(AugSun1)=1,IF(AND(YEAR(AugSun1+17)=CalendarYear,MONTH(AugSun1+17)=8),AugSun1+17,""),IF(AND(YEAR(AugSun1+24)=CalendarYear,MONTH(AugSun1+24)=8),AugSun1+24,""))</f>
        <v>44796</v>
      </c>
      <c r="E11" s="19">
        <f>IF(DAY(AugSun1)=1,IF(AND(YEAR(AugSun1+18)=CalendarYear,MONTH(AugSun1+18)=8),AugSun1+18,""),IF(AND(YEAR(AugSun1+25)=CalendarYear,MONTH(AugSun1+25)=8),AugSun1+25,""))</f>
        <v>44797</v>
      </c>
      <c r="F11" s="19">
        <f>IF(DAY(AugSun1)=1,IF(AND(YEAR(AugSun1+19)=CalendarYear,MONTH(AugSun1+19)=8),AugSun1+19,""),IF(AND(YEAR(AugSun1+26)=CalendarYear,MONTH(AugSun1+26)=8),AugSun1+26,""))</f>
        <v>44798</v>
      </c>
      <c r="G11" s="19">
        <f>IF(DAY(AugSun1)=1,IF(AND(YEAR(AugSun1+20)=CalendarYear,MONTH(AugSun1+20)=8),AugSun1+20,""),IF(AND(YEAR(AugSun1+27)=CalendarYear,MONTH(AugSun1+27)=8),AugSun1+27,""))</f>
        <v>44799</v>
      </c>
      <c r="H11" s="19">
        <f>IF(DAY(AugSun1)=1,IF(AND(YEAR(AugSun1+21)=CalendarYear,MONTH(AugSun1+21)=8),AugSun1+21,""),IF(AND(YEAR(AugSun1+28)=CalendarYear,MONTH(AugSun1+28)=8),AugSun1+28,""))</f>
        <v>44800</v>
      </c>
      <c r="I11" s="11"/>
    </row>
    <row r="12" spans="1:18" ht="64.5" customHeight="1" x14ac:dyDescent="0.2">
      <c r="A12" s="3"/>
      <c r="B12" s="16"/>
      <c r="C12" s="16"/>
      <c r="D12" s="16"/>
      <c r="E12" s="16"/>
      <c r="F12" s="16"/>
      <c r="G12" s="17"/>
      <c r="H12" s="17"/>
      <c r="I12" s="11"/>
    </row>
    <row r="13" spans="1:18" ht="15" customHeight="1" x14ac:dyDescent="0.2">
      <c r="A13" s="3"/>
      <c r="B13" s="18">
        <f>IF(DAY(AugSun1)=1,IF(AND(YEAR(AugSun1+22)=CalendarYear,MONTH(AugSun1+22)=8),AugSun1+22,""),IF(AND(YEAR(AugSun1+29)=CalendarYear,MONTH(AugSun1+29)=8),AugSun1+29,""))</f>
        <v>44801</v>
      </c>
      <c r="C13" s="18">
        <f>IF(DAY(AugSun1)=1,IF(AND(YEAR(AugSun1+23)=CalendarYear,MONTH(AugSun1+23)=8),AugSun1+23,""),IF(AND(YEAR(AugSun1+30)=CalendarYear,MONTH(AugSun1+30)=8),AugSun1+30,""))</f>
        <v>44802</v>
      </c>
      <c r="D13" s="18">
        <f>IF(DAY(AugSun1)=1,IF(AND(YEAR(AugSun1+24)=CalendarYear,MONTH(AugSun1+24)=8),AugSun1+24,""),IF(AND(YEAR(AugSun1+31)=CalendarYear,MONTH(AugSun1+31)=8),AugSun1+31,""))</f>
        <v>44803</v>
      </c>
      <c r="E13" s="18">
        <f>IF(DAY(AugSun1)=1,IF(AND(YEAR(AugSun1+25)=CalendarYear,MONTH(AugSun1+25)=8),AugSun1+25,""),IF(AND(YEAR(AugSun1+32)=CalendarYear,MONTH(AugSun1+32)=8),AugSun1+32,""))</f>
        <v>44804</v>
      </c>
      <c r="F13" s="18" t="str">
        <f>IF(DAY(AugSun1)=1,IF(AND(YEAR(AugSun1+26)=CalendarYear,MONTH(AugSun1+26)=8),AugSun1+26,""),IF(AND(YEAR(AugSun1+33)=CalendarYear,MONTH(AugSun1+33)=8),AugSun1+33,""))</f>
        <v/>
      </c>
      <c r="G13" s="18" t="str">
        <f>IF(DAY(AugSun1)=1,IF(AND(YEAR(AugSun1+27)=CalendarYear,MONTH(AugSun1+27)=8),AugSun1+27,""),IF(AND(YEAR(AugSun1+34)=CalendarYear,MONTH(AugSun1+34)=8),AugSun1+34,""))</f>
        <v/>
      </c>
      <c r="H13" s="18" t="str">
        <f>IF(DAY(AugSun1)=1,IF(AND(YEAR(AugSun1+28)=CalendarYear,MONTH(AugSun1+28)=8),AugSun1+28,""),IF(AND(YEAR(AugSun1+35)=CalendarYear,MONTH(AugSun1+35)=8),AugSun1+35,""))</f>
        <v/>
      </c>
      <c r="I13" s="11"/>
    </row>
    <row r="14" spans="1:18" ht="64.5" customHeight="1" x14ac:dyDescent="0.2">
      <c r="A14" s="3"/>
      <c r="B14" s="13"/>
      <c r="C14" s="13"/>
      <c r="D14" s="13"/>
      <c r="E14" s="13"/>
      <c r="F14" s="13"/>
      <c r="G14" s="14"/>
      <c r="H14" s="14"/>
      <c r="I14" s="11"/>
    </row>
    <row r="15" spans="1:18" ht="15" customHeight="1" x14ac:dyDescent="0.2">
      <c r="A15" s="3"/>
      <c r="B15" s="19" t="str">
        <f>IF(DAY(AugSun1)=1,IF(AND(YEAR(AugSun1+29)=CalendarYear,MONTH(AugSun1+29)=8),AugSun1+29,""),IF(AND(YEAR(AugSun1+36)=CalendarYear,MONTH(AugSun1+36)=8),AugSun1+36,""))</f>
        <v/>
      </c>
      <c r="C15" s="20" t="str">
        <f>IF(DAY(AugSun1)=1,IF(AND(YEAR(AugSun1+30)=CalendarYear,MONTH(AugSun1+30)=8),AugSun1+30,""),IF(AND(YEAR(AugSun1+37)=CalendarYear,MONTH(AugSun1+37)=8),AugSun1+37,""))</f>
        <v/>
      </c>
      <c r="D15" s="29" t="s">
        <v>8</v>
      </c>
      <c r="E15" s="30"/>
      <c r="F15" s="30"/>
      <c r="G15" s="30"/>
      <c r="H15" s="31"/>
      <c r="I15" s="11"/>
    </row>
    <row r="16" spans="1:18" ht="64.5" customHeight="1" x14ac:dyDescent="0.2">
      <c r="A16" s="3"/>
      <c r="B16" s="16"/>
      <c r="C16" s="16"/>
      <c r="D16" s="26"/>
      <c r="E16" s="27"/>
      <c r="F16" s="27"/>
      <c r="G16" s="27"/>
      <c r="H16" s="28"/>
      <c r="I16" s="11"/>
    </row>
    <row r="17" spans="3:5" ht="17.25" customHeight="1" x14ac:dyDescent="0.2"/>
    <row r="19" spans="3:5" ht="21" customHeight="1" x14ac:dyDescent="0.2">
      <c r="C19" s="21"/>
      <c r="D19" s="22"/>
      <c r="E19" s="23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0" tint="-0.14999847407452621"/>
    <pageSetUpPr fitToPage="1"/>
  </sheetPr>
  <dimension ref="A1:R20"/>
  <sheetViews>
    <sheetView showGridLines="0" rightToLeft="1" zoomScaleNormal="100" workbookViewId="0">
      <selection activeCell="L8" sqref="L8"/>
    </sheetView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A1" s="3"/>
    </row>
    <row r="2" spans="1:18" ht="30" customHeight="1" x14ac:dyDescent="0.2">
      <c r="A2" s="3"/>
      <c r="B2" s="4"/>
      <c r="C2" s="4"/>
      <c r="D2" s="4"/>
      <c r="E2" s="4"/>
      <c r="F2" s="4"/>
      <c r="G2" s="4"/>
      <c r="H2" s="4"/>
      <c r="I2" s="4"/>
      <c r="J2" s="4"/>
    </row>
    <row r="3" spans="1:18" ht="62.25" customHeight="1" x14ac:dyDescent="0.2">
      <c r="A3" s="3"/>
      <c r="B3" s="32" t="str">
        <f>UPPER(TEXT(DATE(CalendarYear,9,1),"mmmm yyyy"))</f>
        <v>ספטמבר 2022</v>
      </c>
      <c r="C3" s="32"/>
      <c r="D3" s="32"/>
      <c r="E3" s="32"/>
      <c r="F3" s="32"/>
    </row>
    <row r="4" spans="1:18" s="3" customFormat="1" ht="26.25" customHeight="1" x14ac:dyDescent="0.2">
      <c r="B4" s="6" t="s">
        <v>6</v>
      </c>
      <c r="C4" s="7" t="s">
        <v>0</v>
      </c>
      <c r="D4" s="7" t="s">
        <v>1</v>
      </c>
      <c r="E4" s="7" t="s">
        <v>2</v>
      </c>
      <c r="F4" s="7" t="s">
        <v>3</v>
      </c>
      <c r="G4" s="7" t="s">
        <v>4</v>
      </c>
      <c r="H4" s="8" t="s">
        <v>5</v>
      </c>
      <c r="I4" s="1"/>
      <c r="J4" s="1"/>
      <c r="L4" s="1"/>
      <c r="M4" s="9"/>
      <c r="Q4" s="1"/>
      <c r="R4" s="1"/>
    </row>
    <row r="5" spans="1:18" s="3" customFormat="1" ht="15" customHeight="1" x14ac:dyDescent="0.2">
      <c r="B5" s="10" t="str">
        <f>IF(DAY(SepSun1)=1,"",IF(AND(YEAR(SepSun1+1)=CalendarYear,MONTH(SepSun1+1)=9),SepSun1+1,""))</f>
        <v/>
      </c>
      <c r="C5" s="10" t="str">
        <f>IF(DAY(SepSun1)=1,"",IF(AND(YEAR(SepSun1+2)=CalendarYear,MONTH(SepSun1+2)=9),SepSun1+2,""))</f>
        <v/>
      </c>
      <c r="D5" s="10" t="str">
        <f>IF(DAY(SepSun1)=1,"",IF(AND(YEAR(SepSun1+3)=CalendarYear,MONTH(SepSun1+3)=9),SepSun1+3,""))</f>
        <v/>
      </c>
      <c r="E5" s="10" t="str">
        <f>IF(DAY(SepSun1)=1,"",IF(AND(YEAR(SepSun1+4)=CalendarYear,MONTH(SepSun1+4)=9),SepSun1+4,""))</f>
        <v/>
      </c>
      <c r="F5" s="10">
        <f>IF(DAY(SepSun1)=1,"",IF(AND(YEAR(SepSun1+5)=CalendarYear,MONTH(SepSun1+5)=9),SepSun1+5,""))</f>
        <v>44805</v>
      </c>
      <c r="G5" s="10">
        <f>IF(DAY(SepSun1)=1,"",IF(AND(YEAR(SepSun1+6)=CalendarYear,MONTH(SepSun1+6)=9),SepSun1+6,""))</f>
        <v>44806</v>
      </c>
      <c r="H5" s="10">
        <f>IF(DAY(SepSun1)=1,IF(AND(YEAR(SepSun1)=CalendarYear,MONTH(SepSun1)=9),SepSun1,""),IF(AND(YEAR(SepSun1+7)=CalendarYear,MONTH(SepSun1+7)=9),SepSun1+7,""))</f>
        <v>44807</v>
      </c>
      <c r="I5" s="11"/>
      <c r="K5" s="1"/>
      <c r="L5" s="1"/>
      <c r="M5" s="1"/>
      <c r="Q5" s="12"/>
      <c r="R5" s="1"/>
    </row>
    <row r="6" spans="1:18" s="12" customFormat="1" ht="64.5" customHeight="1" x14ac:dyDescent="0.2">
      <c r="A6" s="3"/>
      <c r="B6" s="13"/>
      <c r="C6" s="13"/>
      <c r="D6" s="13"/>
      <c r="E6" s="13"/>
      <c r="F6" s="13"/>
      <c r="G6" s="14"/>
      <c r="H6" s="14"/>
      <c r="I6" s="11"/>
    </row>
    <row r="7" spans="1:18" ht="15" customHeight="1" x14ac:dyDescent="0.2">
      <c r="A7" s="3"/>
      <c r="B7" s="15">
        <f>IF(DAY(SepSun1)=1,IF(AND(YEAR(SepSun1+1)=CalendarYear,MONTH(SepSun1+1)=9),SepSun1+1,""),IF(AND(YEAR(SepSun1+8)=CalendarYear,MONTH(SepSun1+8)=9),SepSun1+8,""))</f>
        <v>44808</v>
      </c>
      <c r="C7" s="15">
        <f>IF(DAY(SepSun1)=1,IF(AND(YEAR(SepSun1+2)=CalendarYear,MONTH(SepSun1+2)=9),SepSun1+2,""),IF(AND(YEAR(SepSun1+9)=CalendarYear,MONTH(SepSun1+9)=9),SepSun1+9,""))</f>
        <v>44809</v>
      </c>
      <c r="D7" s="15">
        <f>IF(DAY(SepSun1)=1,IF(AND(YEAR(SepSun1+3)=CalendarYear,MONTH(SepSun1+3)=9),SepSun1+3,""),IF(AND(YEAR(SepSun1+10)=CalendarYear,MONTH(SepSun1+10)=9),SepSun1+10,""))</f>
        <v>44810</v>
      </c>
      <c r="E7" s="15">
        <f>IF(DAY(SepSun1)=1,IF(AND(YEAR(SepSun1+4)=CalendarYear,MONTH(SepSun1+4)=9),SepSun1+4,""),IF(AND(YEAR(SepSun1+11)=CalendarYear,MONTH(SepSun1+11)=9),SepSun1+11,""))</f>
        <v>44811</v>
      </c>
      <c r="F7" s="15">
        <f>IF(DAY(SepSun1)=1,IF(AND(YEAR(SepSun1+5)=CalendarYear,MONTH(SepSun1+5)=9),SepSun1+5,""),IF(AND(YEAR(SepSun1+12)=CalendarYear,MONTH(SepSun1+12)=9),SepSun1+12,""))</f>
        <v>44812</v>
      </c>
      <c r="G7" s="15">
        <f>IF(DAY(SepSun1)=1,IF(AND(YEAR(SepSun1+6)=CalendarYear,MONTH(SepSun1+6)=9),SepSun1+6,""),IF(AND(YEAR(SepSun1+13)=CalendarYear,MONTH(SepSun1+13)=9),SepSun1+13,""))</f>
        <v>44813</v>
      </c>
      <c r="H7" s="15">
        <f>IF(DAY(SepSun1)=1,IF(AND(YEAR(SepSun1+7)=CalendarYear,MONTH(SepSun1+7)=9),SepSun1+7,""),IF(AND(YEAR(SepSun1+14)=CalendarYear,MONTH(SepSun1+14)=9),SepSun1+14,""))</f>
        <v>44814</v>
      </c>
      <c r="I7" s="11"/>
    </row>
    <row r="8" spans="1:18" ht="64.5" customHeight="1" x14ac:dyDescent="0.2">
      <c r="A8" s="3"/>
      <c r="B8" s="16"/>
      <c r="C8" s="16"/>
      <c r="D8" s="16"/>
      <c r="E8" s="16"/>
      <c r="F8" s="16"/>
      <c r="G8" s="17"/>
      <c r="H8" s="17"/>
      <c r="I8" s="11"/>
    </row>
    <row r="9" spans="1:18" ht="15" customHeight="1" x14ac:dyDescent="0.2">
      <c r="A9" s="3"/>
      <c r="B9" s="18">
        <f>IF(DAY(SepSun1)=1,IF(AND(YEAR(SepSun1+8)=CalendarYear,MONTH(SepSun1+8)=9),SepSun1+8,""),IF(AND(YEAR(SepSun1+15)=CalendarYear,MONTH(SepSun1+15)=9),SepSun1+15,""))</f>
        <v>44815</v>
      </c>
      <c r="C9" s="18">
        <f>IF(DAY(SepSun1)=1,IF(AND(YEAR(SepSun1+9)=CalendarYear,MONTH(SepSun1+9)=9),SepSun1+9,""),IF(AND(YEAR(SepSun1+16)=CalendarYear,MONTH(SepSun1+16)=9),SepSun1+16,""))</f>
        <v>44816</v>
      </c>
      <c r="D9" s="18">
        <f>IF(DAY(SepSun1)=1,IF(AND(YEAR(SepSun1+10)=CalendarYear,MONTH(SepSun1+10)=9),SepSun1+10,""),IF(AND(YEAR(SepSun1+17)=CalendarYear,MONTH(SepSun1+17)=9),SepSun1+17,""))</f>
        <v>44817</v>
      </c>
      <c r="E9" s="18">
        <f>IF(DAY(SepSun1)=1,IF(AND(YEAR(SepSun1+11)=CalendarYear,MONTH(SepSun1+11)=9),SepSun1+11,""),IF(AND(YEAR(SepSun1+18)=CalendarYear,MONTH(SepSun1+18)=9),SepSun1+18,""))</f>
        <v>44818</v>
      </c>
      <c r="F9" s="18">
        <f>IF(DAY(SepSun1)=1,IF(AND(YEAR(SepSun1+12)=CalendarYear,MONTH(SepSun1+12)=9),SepSun1+12,""),IF(AND(YEAR(SepSun1+19)=CalendarYear,MONTH(SepSun1+19)=9),SepSun1+19,""))</f>
        <v>44819</v>
      </c>
      <c r="G9" s="18">
        <f>IF(DAY(SepSun1)=1,IF(AND(YEAR(SepSun1+13)=CalendarYear,MONTH(SepSun1+13)=9),SepSun1+13,""),IF(AND(YEAR(SepSun1+20)=CalendarYear,MONTH(SepSun1+20)=9),SepSun1+20,""))</f>
        <v>44820</v>
      </c>
      <c r="H9" s="18">
        <f>IF(DAY(SepSun1)=1,IF(AND(YEAR(SepSun1+14)=CalendarYear,MONTH(SepSun1+14)=9),SepSun1+14,""),IF(AND(YEAR(SepSun1+21)=CalendarYear,MONTH(SepSun1+21)=9),SepSun1+21,""))</f>
        <v>44821</v>
      </c>
      <c r="I9" s="11"/>
    </row>
    <row r="10" spans="1:18" ht="64.5" customHeight="1" x14ac:dyDescent="0.2">
      <c r="A10" s="3"/>
      <c r="B10" s="13"/>
      <c r="C10" s="13"/>
      <c r="D10" s="13"/>
      <c r="E10" s="13"/>
      <c r="F10" s="13"/>
      <c r="G10" s="14"/>
      <c r="H10" s="14"/>
      <c r="I10" s="11"/>
    </row>
    <row r="11" spans="1:18" ht="15" customHeight="1" x14ac:dyDescent="0.2">
      <c r="A11" s="3"/>
      <c r="B11" s="19">
        <f>IF(DAY(SepSun1)=1,IF(AND(YEAR(SepSun1+15)=CalendarYear,MONTH(SepSun1+15)=9),SepSun1+15,""),IF(AND(YEAR(SepSun1+22)=CalendarYear,MONTH(SepSun1+22)=9),SepSun1+22,""))</f>
        <v>44822</v>
      </c>
      <c r="C11" s="19">
        <f>IF(DAY(SepSun1)=1,IF(AND(YEAR(SepSun1+16)=CalendarYear,MONTH(SepSun1+16)=9),SepSun1+16,""),IF(AND(YEAR(SepSun1+23)=CalendarYear,MONTH(SepSun1+23)=9),SepSun1+23,""))</f>
        <v>44823</v>
      </c>
      <c r="D11" s="19">
        <f>IF(DAY(SepSun1)=1,IF(AND(YEAR(SepSun1+17)=CalendarYear,MONTH(SepSun1+17)=9),SepSun1+17,""),IF(AND(YEAR(SepSun1+24)=CalendarYear,MONTH(SepSun1+24)=9),SepSun1+24,""))</f>
        <v>44824</v>
      </c>
      <c r="E11" s="19">
        <f>IF(DAY(SepSun1)=1,IF(AND(YEAR(SepSun1+18)=CalendarYear,MONTH(SepSun1+18)=9),SepSun1+18,""),IF(AND(YEAR(SepSun1+25)=CalendarYear,MONTH(SepSun1+25)=9),SepSun1+25,""))</f>
        <v>44825</v>
      </c>
      <c r="F11" s="19">
        <f>IF(DAY(SepSun1)=1,IF(AND(YEAR(SepSun1+19)=CalendarYear,MONTH(SepSun1+19)=9),SepSun1+19,""),IF(AND(YEAR(SepSun1+26)=CalendarYear,MONTH(SepSun1+26)=9),SepSun1+26,""))</f>
        <v>44826</v>
      </c>
      <c r="G11" s="19">
        <f>IF(DAY(SepSun1)=1,IF(AND(YEAR(SepSun1+20)=CalendarYear,MONTH(SepSun1+20)=9),SepSun1+20,""),IF(AND(YEAR(SepSun1+27)=CalendarYear,MONTH(SepSun1+27)=9),SepSun1+27,""))</f>
        <v>44827</v>
      </c>
      <c r="H11" s="19">
        <f>IF(DAY(SepSun1)=1,IF(AND(YEAR(SepSun1+21)=CalendarYear,MONTH(SepSun1+21)=9),SepSun1+21,""),IF(AND(YEAR(SepSun1+28)=CalendarYear,MONTH(SepSun1+28)=9),SepSun1+28,""))</f>
        <v>44828</v>
      </c>
      <c r="I11" s="11"/>
    </row>
    <row r="12" spans="1:18" ht="64.5" customHeight="1" x14ac:dyDescent="0.2">
      <c r="A12" s="3"/>
      <c r="B12" s="16"/>
      <c r="C12" s="16"/>
      <c r="D12" s="16"/>
      <c r="E12" s="16"/>
      <c r="F12" s="16"/>
      <c r="G12" s="17"/>
      <c r="H12" s="17"/>
      <c r="I12" s="11"/>
    </row>
    <row r="13" spans="1:18" ht="15" customHeight="1" x14ac:dyDescent="0.2">
      <c r="A13" s="3"/>
      <c r="B13" s="18">
        <f>IF(DAY(SepSun1)=1,IF(AND(YEAR(SepSun1+22)=CalendarYear,MONTH(SepSun1+22)=9),SepSun1+22,""),IF(AND(YEAR(SepSun1+29)=CalendarYear,MONTH(SepSun1+29)=9),SepSun1+29,""))</f>
        <v>44829</v>
      </c>
      <c r="C13" s="18">
        <f>IF(DAY(SepSun1)=1,IF(AND(YEAR(SepSun1+23)=CalendarYear,MONTH(SepSun1+23)=9),SepSun1+23,""),IF(AND(YEAR(SepSun1+30)=CalendarYear,MONTH(SepSun1+30)=9),SepSun1+30,""))</f>
        <v>44830</v>
      </c>
      <c r="D13" s="18">
        <f>IF(DAY(SepSun1)=1,IF(AND(YEAR(SepSun1+24)=CalendarYear,MONTH(SepSun1+24)=9),SepSun1+24,""),IF(AND(YEAR(SepSun1+31)=CalendarYear,MONTH(SepSun1+31)=9),SepSun1+31,""))</f>
        <v>44831</v>
      </c>
      <c r="E13" s="18">
        <f>IF(DAY(SepSun1)=1,IF(AND(YEAR(SepSun1+25)=CalendarYear,MONTH(SepSun1+25)=9),SepSun1+25,""),IF(AND(YEAR(SepSun1+32)=CalendarYear,MONTH(SepSun1+32)=9),SepSun1+32,""))</f>
        <v>44832</v>
      </c>
      <c r="F13" s="18">
        <f>IF(DAY(SepSun1)=1,IF(AND(YEAR(SepSun1+26)=CalendarYear,MONTH(SepSun1+26)=9),SepSun1+26,""),IF(AND(YEAR(SepSun1+33)=CalendarYear,MONTH(SepSun1+33)=9),SepSun1+33,""))</f>
        <v>44833</v>
      </c>
      <c r="G13" s="18">
        <f>IF(DAY(SepSun1)=1,IF(AND(YEAR(SepSun1+27)=CalendarYear,MONTH(SepSun1+27)=9),SepSun1+27,""),IF(AND(YEAR(SepSun1+34)=CalendarYear,MONTH(SepSun1+34)=9),SepSun1+34,""))</f>
        <v>44834</v>
      </c>
      <c r="H13" s="18" t="str">
        <f>IF(DAY(SepSun1)=1,IF(AND(YEAR(SepSun1+28)=CalendarYear,MONTH(SepSun1+28)=9),SepSun1+28,""),IF(AND(YEAR(SepSun1+35)=CalendarYear,MONTH(SepSun1+35)=9),SepSun1+35,""))</f>
        <v/>
      </c>
      <c r="I13" s="11"/>
    </row>
    <row r="14" spans="1:18" ht="64.5" customHeight="1" x14ac:dyDescent="0.2">
      <c r="A14" s="3"/>
      <c r="B14" s="13"/>
      <c r="C14" s="13"/>
      <c r="D14" s="13"/>
      <c r="E14" s="13"/>
      <c r="F14" s="13"/>
      <c r="G14" s="14"/>
      <c r="H14" s="14"/>
      <c r="I14" s="11"/>
    </row>
    <row r="15" spans="1:18" ht="15" customHeight="1" x14ac:dyDescent="0.2">
      <c r="A15" s="3"/>
      <c r="B15" s="19" t="str">
        <f>IF(DAY(SepSun1)=1,IF(AND(YEAR(SepSun1+29)=CalendarYear,MONTH(SepSun1+29)=9),SepSun1+29,""),IF(AND(YEAR(SepSun1+36)=CalendarYear,MONTH(SepSun1+36)=9),SepSun1+36,""))</f>
        <v/>
      </c>
      <c r="C15" s="20" t="str">
        <f>IF(DAY(SepSun1)=1,IF(AND(YEAR(SepSun1+30)=CalendarYear,MONTH(SepSun1+30)=9),SepSun1+30,""),IF(AND(YEAR(SepSun1+37)=CalendarYear,MONTH(SepSun1+37)=9),SepSun1+37,""))</f>
        <v/>
      </c>
      <c r="D15" s="29" t="s">
        <v>8</v>
      </c>
      <c r="E15" s="30"/>
      <c r="F15" s="30"/>
      <c r="G15" s="30"/>
      <c r="H15" s="31"/>
      <c r="I15" s="11"/>
    </row>
    <row r="16" spans="1:18" ht="64.5" customHeight="1" x14ac:dyDescent="0.2">
      <c r="A16" s="3"/>
      <c r="B16" s="16"/>
      <c r="C16" s="16"/>
      <c r="D16" s="26"/>
      <c r="E16" s="27"/>
      <c r="F16" s="27"/>
      <c r="G16" s="27"/>
      <c r="H16" s="28"/>
      <c r="I16" s="11"/>
    </row>
    <row r="17" spans="3:5" ht="17.25" customHeight="1" x14ac:dyDescent="0.2"/>
    <row r="19" spans="3:5" ht="21" customHeight="1" x14ac:dyDescent="0.2">
      <c r="C19" s="21"/>
      <c r="D19" s="22"/>
      <c r="E19" s="23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3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DEBB3141636B894099107E6745BE213F04000498BE45EB900B4AB4820FEB2B334769" ma:contentTypeVersion="56" ma:contentTypeDescription="Create a new document." ma:contentTypeScope="" ma:versionID="88e980705863785d62b24b2f127d8bb3">
  <xsd:schema xmlns:xsd="http://www.w3.org/2001/XMLSchema" xmlns:xs="http://www.w3.org/2001/XMLSchema" xmlns:p="http://schemas.microsoft.com/office/2006/metadata/properties" xmlns:ns2="6e9ea02a-742f-4d68-9828-878561d4a93c" targetNamespace="http://schemas.microsoft.com/office/2006/metadata/properties" ma:root="true" ma:fieldsID="41e2f71470f72663579db268ee2082ab" ns2:_="">
    <xsd:import namespace="6e9ea02a-742f-4d68-9828-878561d4a93c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9ea02a-742f-4d68-9828-878561d4a93c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lockPublish" ma:index="12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3" nillable="true" ma:displayName="Bug Number" ma:default="" ma:internalName="BugNumber" ma:readOnly="false">
      <xsd:simpleType>
        <xsd:restriction base="dms:Text"/>
      </xsd:simpleType>
    </xsd:element>
    <xsd:element name="CampaignTagsTaxHTField0" ma:index="15" nillable="true" ma:taxonomy="true" ma:internalName="CampaignTagsTaxHTField0" ma:taxonomyFieldName="CampaignTags" ma:displayName="Campaigns" ma:readOnly="false" ma:default="" ma:fieldId="{f49aea52-57cf-43e7-ad0f-73ec13c09c94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6" nillable="true" ma:displayName="Client Viewer" ma:default="" ma:internalName="TPClientViewer">
      <xsd:simpleType>
        <xsd:restriction base="dms:Text"/>
      </xsd:simpleType>
    </xsd:element>
    <xsd:element name="ClipArtFilename" ma:index="17" nillable="true" ma:displayName="Clip Art Name" ma:default="" ma:internalName="ClipArtFilename" ma:readOnly="false">
      <xsd:simpleType>
        <xsd:restriction base="dms:Text"/>
      </xsd:simpleType>
    </xsd:element>
    <xsd:element name="TPCommandLine" ma:index="18" nillable="true" ma:displayName="Command Line" ma:default="" ma:internalName="TPCommandLine">
      <xsd:simpleType>
        <xsd:restriction base="dms:Text"/>
      </xsd:simpleType>
    </xsd:element>
    <xsd:element name="TPComponent" ma:index="19" nillable="true" ma:displayName="Component" ma:default="" ma:internalName="TPComponent">
      <xsd:simpleType>
        <xsd:restriction base="dms:Text"/>
      </xsd:simpleType>
    </xsd:element>
    <xsd:element name="ContentItem" ma:index="20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2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5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6" nillable="true" ma:displayName="CSX Submission Market" ma:default="" ma:list="{97E9BFDD-1396-425A-819C-F21D6585E878}" ma:internalName="CSXSubmissionMarket" ma:readOnly="false" ma:showField="MarketName" ma:web="6e9ea02a-742f-4d68-9828-878561d4a93c">
      <xsd:simpleType>
        <xsd:restriction base="dms:Lookup"/>
      </xsd:simpleType>
    </xsd:element>
    <xsd:element name="CSXUpdate" ma:index="27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8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29" nillable="true" ma:displayName="Deleted?" ma:default="" ma:internalName="IsDeleted" ma:readOnly="false">
      <xsd:simpleType>
        <xsd:restriction base="dms:Boolean"/>
      </xsd:simpleType>
    </xsd:element>
    <xsd:element name="APDescription" ma:index="30" nillable="true" ma:displayName="Description" ma:default="" ma:internalName="APDescription" ma:readOnly="false">
      <xsd:simpleType>
        <xsd:restriction base="dms:Note"/>
      </xsd:simpleType>
    </xsd:element>
    <xsd:element name="DirectSourceMarket" ma:index="31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2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3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4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5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6" nillable="true" ma:displayName="Editorial Tags" ma:default="" ma:internalName="EditorialTags">
      <xsd:simpleType>
        <xsd:restriction base="dms:Unknown"/>
      </xsd:simpleType>
    </xsd:element>
    <xsd:element name="TPExecutable" ma:index="37" nillable="true" ma:displayName="Executable" ma:default="" ma:internalName="TPExecutable">
      <xsd:simpleType>
        <xsd:restriction base="dms:Text"/>
      </xsd:simpleType>
    </xsd:element>
    <xsd:element name="FeatureTagsTaxHTField0" ma:index="39" nillable="true" ma:taxonomy="true" ma:internalName="FeatureTagsTaxHTField0" ma:taxonomyFieldName="FeatureTags" ma:displayName="Features" ma:readOnly="false" ma:default="" ma:fieldId="{42c02ad2-dcd2-4ab7-b59e-0790aa7a8b17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0" nillable="true" ma:displayName="Friendly Name" ma:default="" ma:internalName="TPFriendlyName">
      <xsd:simpleType>
        <xsd:restriction base="dms:Text"/>
      </xsd:simpleType>
    </xsd:element>
    <xsd:element name="FriendlyTitle" ma:index="41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2" nillable="true" ma:displayName="Generate Images?" ma:default="true" ma:internalName="PrimaryImageGen">
      <xsd:simpleType>
        <xsd:restriction base="dms:Boolean"/>
      </xsd:simpleType>
    </xsd:element>
    <xsd:element name="HandoffToMSDN" ma:index="43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4" nillable="true" ma:displayName="InProjectListLookup" ma:list="{B6637CC4-9BDF-4FFE-8FBF-4FC2310BA3C9}" ma:internalName="InProjectListLookup" ma:readOnly="true" ma:showField="InProjectList" ma:web="6e9ea02a-742f-4d68-9828-878561d4a9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5" nillable="true" ma:displayName="Install Location" ma:default="" ma:internalName="TPInstallLocation">
      <xsd:simpleType>
        <xsd:restriction base="dms:Text"/>
      </xsd:simpleType>
    </xsd:element>
    <xsd:element name="InternalTagsTaxHTField0" ma:index="47" nillable="true" ma:taxonomy="true" ma:internalName="InternalTagsTaxHTField0" ma:taxonomyFieldName="InternalTags" ma:displayName="Internal Tags" ma:readOnly="false" ma:default="" ma:fieldId="{481df231-2158-47e1-bee4-ea5880ea189b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8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49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0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1" nillable="true" ma:displayName="Last Complete Version Lookup" ma:default="" ma:list="{B6637CC4-9BDF-4FFE-8FBF-4FC2310BA3C9}" ma:internalName="LastCompleteVersionLookup" ma:readOnly="true" ma:showField="LastCompleteVersion" ma:web="6e9ea02a-742f-4d68-9828-878561d4a9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2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3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4" nillable="true" ma:displayName="Last Preview Attempt Error" ma:default="" ma:list="{B6637CC4-9BDF-4FFE-8FBF-4FC2310BA3C9}" ma:internalName="LastPreviewErrorLookup" ma:readOnly="true" ma:showField="LastPreviewError" ma:web="6e9ea02a-742f-4d68-9828-878561d4a9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5" nillable="true" ma:displayName="Last Preview Attempt Result" ma:default="" ma:list="{B6637CC4-9BDF-4FFE-8FBF-4FC2310BA3C9}" ma:internalName="LastPreviewResultLookup" ma:readOnly="true" ma:showField="LastPreviewResult" ma:web="6e9ea02a-742f-4d68-9828-878561d4a9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6" nillable="true" ma:displayName="Last Preview Attempted On" ma:default="" ma:list="{B6637CC4-9BDF-4FFE-8FBF-4FC2310BA3C9}" ma:internalName="LastPreviewAttemptDateLookup" ma:readOnly="true" ma:showField="LastPreviewAttemptDate" ma:web="6e9ea02a-742f-4d68-9828-878561d4a9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7" nillable="true" ma:displayName="Last Previewed By" ma:default="" ma:list="{B6637CC4-9BDF-4FFE-8FBF-4FC2310BA3C9}" ma:internalName="LastPreviewedByLookup" ma:readOnly="true" ma:showField="LastPreviewedBy" ma:web="6e9ea02a-742f-4d68-9828-878561d4a9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8" nillable="true" ma:displayName="Last Previewed Date" ma:default="" ma:list="{B6637CC4-9BDF-4FFE-8FBF-4FC2310BA3C9}" ma:internalName="LastPreviewTimeLookup" ma:readOnly="true" ma:showField="LastPreviewTime" ma:web="6e9ea02a-742f-4d68-9828-878561d4a9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59" nillable="true" ma:displayName="Last Previewed Version" ma:default="" ma:list="{B6637CC4-9BDF-4FFE-8FBF-4FC2310BA3C9}" ma:internalName="LastPreviewVersionLookup" ma:readOnly="true" ma:showField="LastPreviewVersion" ma:web="6e9ea02a-742f-4d68-9828-878561d4a9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0" nillable="true" ma:displayName="Last Publish Attempt Error" ma:default="" ma:list="{B6637CC4-9BDF-4FFE-8FBF-4FC2310BA3C9}" ma:internalName="LastPublishErrorLookup" ma:readOnly="true" ma:showField="LastPublishError" ma:web="6e9ea02a-742f-4d68-9828-878561d4a9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1" nillable="true" ma:displayName="Last Publish Attempt Result" ma:default="" ma:list="{B6637CC4-9BDF-4FFE-8FBF-4FC2310BA3C9}" ma:internalName="LastPublishResultLookup" ma:readOnly="true" ma:showField="LastPublishResult" ma:web="6e9ea02a-742f-4d68-9828-878561d4a9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2" nillable="true" ma:displayName="Last Publish Attempted On" ma:default="" ma:list="{B6637CC4-9BDF-4FFE-8FBF-4FC2310BA3C9}" ma:internalName="LastPublishAttemptDateLookup" ma:readOnly="true" ma:showField="LastPublishAttemptDate" ma:web="6e9ea02a-742f-4d68-9828-878561d4a9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3" nillable="true" ma:displayName="Last Published By" ma:default="" ma:list="{B6637CC4-9BDF-4FFE-8FBF-4FC2310BA3C9}" ma:internalName="LastPublishedByLookup" ma:readOnly="true" ma:showField="LastPublishedBy" ma:web="6e9ea02a-742f-4d68-9828-878561d4a9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4" nillable="true" ma:displayName="Last Published Date" ma:default="" ma:list="{B6637CC4-9BDF-4FFE-8FBF-4FC2310BA3C9}" ma:internalName="LastPublishTimeLookup" ma:readOnly="true" ma:showField="LastPublishTime" ma:web="6e9ea02a-742f-4d68-9828-878561d4a9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5" nillable="true" ma:displayName="Last Published Version" ma:default="" ma:list="{B6637CC4-9BDF-4FFE-8FBF-4FC2310BA3C9}" ma:internalName="LastPublishVersionLookup" ma:readOnly="true" ma:showField="LastPublishVersion" ma:web="6e9ea02a-742f-4d68-9828-878561d4a9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6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7" nillable="true" ma:displayName="Legacy Data" ma:default="" ma:internalName="LegacyData" ma:readOnly="false">
      <xsd:simpleType>
        <xsd:restriction base="dms:Note"/>
      </xsd:simpleType>
    </xsd:element>
    <xsd:element name="TPLaunchHelpLink" ma:index="68" nillable="true" ma:displayName="Link to Launch Help Topic" ma:default="" ma:internalName="TPLaunchHelpLink">
      <xsd:simpleType>
        <xsd:restriction base="dms:Text"/>
      </xsd:simpleType>
    </xsd:element>
    <xsd:element name="LocComments" ma:index="69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0" nillable="true" ma:displayName="Loc Last Loc Attempt Version" ma:default="" ma:list="{622F070B-DDF0-482B-8229-151EA03F1CC6}" ma:internalName="LocLastLocAttemptVersionLookup" ma:readOnly="false" ma:showField="LastLocAttemptVersion" ma:web="6e9ea02a-742f-4d68-9828-878561d4a93c">
      <xsd:simpleType>
        <xsd:restriction base="dms:Lookup"/>
      </xsd:simpleType>
    </xsd:element>
    <xsd:element name="LocLastLocAttemptVersionTypeLookup" ma:index="71" nillable="true" ma:displayName="Loc Last Loc Attempt Version Type" ma:default="" ma:list="{622F070B-DDF0-482B-8229-151EA03F1CC6}" ma:internalName="LocLastLocAttemptVersionTypeLookup" ma:readOnly="true" ma:showField="LastLocAttemptVersionType" ma:web="6e9ea02a-742f-4d68-9828-878561d4a93c">
      <xsd:simpleType>
        <xsd:restriction base="dms:Lookup"/>
      </xsd:simpleType>
    </xsd:element>
    <xsd:element name="LocManualTestRequired" ma:index="72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3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4" nillable="true" ma:displayName="Loc New Published Version Lookup" ma:default="" ma:list="{622F070B-DDF0-482B-8229-151EA03F1CC6}" ma:internalName="LocNewPublishedVersionLookup" ma:readOnly="true" ma:showField="NewPublishedVersion" ma:web="6e9ea02a-742f-4d68-9828-878561d4a93c">
      <xsd:simpleType>
        <xsd:restriction base="dms:Lookup"/>
      </xsd:simpleType>
    </xsd:element>
    <xsd:element name="LocOverallHandbackStatusLookup" ma:index="75" nillable="true" ma:displayName="Loc Overall Handback Status" ma:default="" ma:list="{622F070B-DDF0-482B-8229-151EA03F1CC6}" ma:internalName="LocOverallHandbackStatusLookup" ma:readOnly="true" ma:showField="OverallHandbackStatus" ma:web="6e9ea02a-742f-4d68-9828-878561d4a93c">
      <xsd:simpleType>
        <xsd:restriction base="dms:Lookup"/>
      </xsd:simpleType>
    </xsd:element>
    <xsd:element name="LocOverallLocStatusLookup" ma:index="76" nillable="true" ma:displayName="Loc Overall Localize Status" ma:default="" ma:list="{622F070B-DDF0-482B-8229-151EA03F1CC6}" ma:internalName="LocOverallLocStatusLookup" ma:readOnly="true" ma:showField="OverallLocStatus" ma:web="6e9ea02a-742f-4d68-9828-878561d4a93c">
      <xsd:simpleType>
        <xsd:restriction base="dms:Lookup"/>
      </xsd:simpleType>
    </xsd:element>
    <xsd:element name="LocOverallPreviewStatusLookup" ma:index="77" nillable="true" ma:displayName="Loc Overall Preview Status" ma:default="" ma:list="{622F070B-DDF0-482B-8229-151EA03F1CC6}" ma:internalName="LocOverallPreviewStatusLookup" ma:readOnly="true" ma:showField="OverallPreviewStatus" ma:web="6e9ea02a-742f-4d68-9828-878561d4a93c">
      <xsd:simpleType>
        <xsd:restriction base="dms:Lookup"/>
      </xsd:simpleType>
    </xsd:element>
    <xsd:element name="LocOverallPublishStatusLookup" ma:index="78" nillable="true" ma:displayName="Loc Overall Publish Status" ma:default="" ma:list="{622F070B-DDF0-482B-8229-151EA03F1CC6}" ma:internalName="LocOverallPublishStatusLookup" ma:readOnly="true" ma:showField="OverallPublishStatus" ma:web="6e9ea02a-742f-4d68-9828-878561d4a93c">
      <xsd:simpleType>
        <xsd:restriction base="dms:Lookup"/>
      </xsd:simpleType>
    </xsd:element>
    <xsd:element name="IntlLocPriority" ma:index="79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0" nillable="true" ma:displayName="Loc Processed For Handoffs" ma:default="" ma:list="{622F070B-DDF0-482B-8229-151EA03F1CC6}" ma:internalName="LocProcessedForHandoffsLookup" ma:readOnly="true" ma:showField="ProcessedForHandoffs" ma:web="6e9ea02a-742f-4d68-9828-878561d4a93c">
      <xsd:simpleType>
        <xsd:restriction base="dms:Lookup"/>
      </xsd:simpleType>
    </xsd:element>
    <xsd:element name="LocProcessedForMarketsLookup" ma:index="81" nillable="true" ma:displayName="Loc Processed For Markets" ma:default="" ma:list="{622F070B-DDF0-482B-8229-151EA03F1CC6}" ma:internalName="LocProcessedForMarketsLookup" ma:readOnly="true" ma:showField="ProcessedForMarkets" ma:web="6e9ea02a-742f-4d68-9828-878561d4a93c">
      <xsd:simpleType>
        <xsd:restriction base="dms:Lookup"/>
      </xsd:simpleType>
    </xsd:element>
    <xsd:element name="LocPublishedDependentAssetsLookup" ma:index="82" nillable="true" ma:displayName="Loc Published Dependent Assets" ma:default="" ma:list="{622F070B-DDF0-482B-8229-151EA03F1CC6}" ma:internalName="LocPublishedDependentAssetsLookup" ma:readOnly="true" ma:showField="PublishedDependentAssets" ma:web="6e9ea02a-742f-4d68-9828-878561d4a93c">
      <xsd:simpleType>
        <xsd:restriction base="dms:Lookup"/>
      </xsd:simpleType>
    </xsd:element>
    <xsd:element name="LocPublishedLinkedAssetsLookup" ma:index="83" nillable="true" ma:displayName="Loc Published Linked Assets" ma:default="" ma:list="{622F070B-DDF0-482B-8229-151EA03F1CC6}" ma:internalName="LocPublishedLinkedAssetsLookup" ma:readOnly="true" ma:showField="PublishedLinkedAssets" ma:web="6e9ea02a-742f-4d68-9828-878561d4a93c">
      <xsd:simpleType>
        <xsd:restriction base="dms:Lookup"/>
      </xsd:simpleType>
    </xsd:element>
    <xsd:element name="LocRecommendedHandoff" ma:index="84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6" nillable="true" ma:taxonomy="true" ma:internalName="LocalizationTagsTaxHTField0" ma:taxonomyFieldName="LocalizationTags" ma:displayName="Localization Tags" ma:readOnly="false" ma:default="" ma:fieldId="{beb7c97e-5beb-4bf0-a64a-0521b62690fb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7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8" nillable="true" ma:displayName="Manager" ma:hidden="true" ma:internalName="Manager" ma:readOnly="false">
      <xsd:simpleType>
        <xsd:restriction base="dms:Text"/>
      </xsd:simpleType>
    </xsd:element>
    <xsd:element name="Markets" ma:index="89" nillable="true" ma:displayName="Markets" ma:default="" ma:description="Leave blank to show in all markets" ma:list="{97E9BFDD-1396-425A-819C-F21D6585E878}" ma:internalName="Markets" ma:readOnly="false" ma:showField="MarketName" ma:web="6e9ea02a-742f-4d68-9828-878561d4a9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0" nillable="true" ma:displayName="Milestone" ma:default="" ma:internalName="Milestone" ma:readOnly="false">
      <xsd:simpleType>
        <xsd:restriction base="dms:Unknown"/>
      </xsd:simpleType>
    </xsd:element>
    <xsd:element name="TPNamespace" ma:index="93" nillable="true" ma:displayName="Namespace" ma:default="" ma:internalName="TPNamespace">
      <xsd:simpleType>
        <xsd:restriction base="dms:Text"/>
      </xsd:simpleType>
    </xsd:element>
    <xsd:element name="NumericId" ma:index="94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5" nillable="true" ma:displayName="NumOfRatings" ma:default="" ma:list="{B6637CC4-9BDF-4FFE-8FBF-4FC2310BA3C9}" ma:internalName="NumOfRatingsLookup" ma:readOnly="true" ma:showField="NumOfRatings" ma:web="6e9ea02a-742f-4d68-9828-878561d4a9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6" nillable="true" ma:displayName="OOCacheId" ma:internalName="OOCacheId" ma:readOnly="false">
      <xsd:simpleType>
        <xsd:restriction base="dms:Text"/>
      </xsd:simpleType>
    </xsd:element>
    <xsd:element name="OpenTemplate" ma:index="97" nillable="true" ma:displayName="Open Template" ma:default="true" ma:internalName="OpenTemplate">
      <xsd:simpleType>
        <xsd:restriction base="dms:Boolean"/>
      </xsd:simpleType>
    </xsd:element>
    <xsd:element name="OriginAsset" ma:index="98" nillable="true" ma:displayName="Origin Asset" ma:default="" ma:internalName="OriginAsset" ma:readOnly="false">
      <xsd:simpleType>
        <xsd:restriction base="dms:Text"/>
      </xsd:simpleType>
    </xsd:element>
    <xsd:element name="OriginalRelease" ma:index="99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0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1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2" nillable="true" ma:displayName="Parent Asset Id" ma:default="" ma:internalName="ParentAssetId" ma:readOnly="false">
      <xsd:simpleType>
        <xsd:restriction base="dms:Text"/>
      </xsd:simpleType>
    </xsd:element>
    <xsd:element name="PlannedPubDate" ma:index="103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4" nillable="true" ma:displayName="Policheck Words" ma:default="" ma:internalName="PolicheckWords" ma:readOnly="false">
      <xsd:simpleType>
        <xsd:restriction base="dms:Text"/>
      </xsd:simpleType>
    </xsd:element>
    <xsd:element name="BusinessGroup" ma:index="105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6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7" nillable="true" ma:displayName="Provider" ma:default="" ma:internalName="Provider" ma:readOnly="false">
      <xsd:simpleType>
        <xsd:restriction base="dms:Unknown"/>
      </xsd:simpleType>
    </xsd:element>
    <xsd:element name="Providers" ma:index="108" nillable="true" ma:displayName="Providers" ma:default="" ma:internalName="Providers">
      <xsd:simpleType>
        <xsd:restriction base="dms:Unknown"/>
      </xsd:simpleType>
    </xsd:element>
    <xsd:element name="PublishStatusLookup" ma:index="109" nillable="true" ma:displayName="Publish Status" ma:default="" ma:list="{B6637CC4-9BDF-4FFE-8FBF-4FC2310BA3C9}" ma:internalName="PublishStatusLookup" ma:readOnly="false" ma:showField="PublishStatus" ma:web="6e9ea02a-742f-4d68-9828-878561d4a9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0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1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2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4" nillable="true" ma:taxonomy="true" ma:internalName="ScenarioTagsTaxHTField0" ma:taxonomyFieldName="ScenarioTags" ma:displayName="Scenarios" ma:readOnly="false" ma:default="" ma:fieldId="{2b17064f-d481-4d1f-8972-3daed425d45b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6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7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8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19" nillable="true" ma:displayName="Submitter ID" ma:default="" ma:internalName="SubmitterId" ma:readOnly="false">
      <xsd:simpleType>
        <xsd:restriction base="dms:Text"/>
      </xsd:simpleType>
    </xsd:element>
    <xsd:element name="TaxCatchAll" ma:index="120" nillable="true" ma:displayName="Taxonomy Catch All Column" ma:hidden="true" ma:list="{cf79a0c3-d835-43ca-aa56-b38f2035bf82}" ma:internalName="TaxCatchAll" ma:showField="CatchAllData" ma:web="6e9ea02a-742f-4d68-9828-878561d4a9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1" nillable="true" ma:displayName="Taxonomy Catch All Column1" ma:hidden="true" ma:list="{cf79a0c3-d835-43ca-aa56-b38f2035bf82}" ma:internalName="TaxCatchAllLabel" ma:readOnly="true" ma:showField="CatchAllDataLabel" ma:web="6e9ea02a-742f-4d68-9828-878561d4a9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2" nillable="true" ma:displayName="Template Status" ma:default="" ma:internalName="TemplateStatus">
      <xsd:simpleType>
        <xsd:restriction base="dms:Unknown"/>
      </xsd:simpleType>
    </xsd:element>
    <xsd:element name="TemplateTemplateType" ma:index="123" nillable="true" ma:displayName="Template Type" ma:default="" ma:internalName="TemplateTemplateType">
      <xsd:simpleType>
        <xsd:restriction base="dms:Unknown"/>
      </xsd:simpleType>
    </xsd:element>
    <xsd:element name="ThumbnailAssetId" ma:index="124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5" nillable="true" ma:displayName="Times Cloned" ma:default="" ma:internalName="TimesCloned" ma:readOnly="false">
      <xsd:simpleType>
        <xsd:restriction base="dms:Number"/>
      </xsd:simpleType>
    </xsd:element>
    <xsd:element name="TrustLevel" ma:index="127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8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29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0" nillable="true" ma:displayName="UA Notes" ma:default="" ma:internalName="UANotes" ma:readOnly="false">
      <xsd:simpleType>
        <xsd:restriction base="dms:Note"/>
      </xsd:simpleType>
    </xsd:element>
    <xsd:element name="TPAppVersion" ma:index="131" nillable="true" ma:displayName="Version" ma:default="" ma:internalName="TPAppVersion">
      <xsd:simpleType>
        <xsd:restriction base="dms:Text"/>
      </xsd:simpleType>
    </xsd:element>
    <xsd:element name="VoteCount" ma:index="132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inOccurs="0" maxOccurs="1" ma:index="126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PDescription xmlns="6e9ea02a-742f-4d68-9828-878561d4a93c" xsi:nil="true"/>
    <AssetExpire xmlns="6e9ea02a-742f-4d68-9828-878561d4a93c">2029-01-01T08:00:00+00:00</AssetExpire>
    <CampaignTagsTaxHTField0 xmlns="6e9ea02a-742f-4d68-9828-878561d4a93c">
      <Terms xmlns="http://schemas.microsoft.com/office/infopath/2007/PartnerControls"/>
    </CampaignTagsTaxHTField0>
    <IntlLangReviewDate xmlns="6e9ea02a-742f-4d68-9828-878561d4a93c" xsi:nil="true"/>
    <TPFriendlyName xmlns="6e9ea02a-742f-4d68-9828-878561d4a93c" xsi:nil="true"/>
    <IntlLangReview xmlns="6e9ea02a-742f-4d68-9828-878561d4a93c">false</IntlLangReview>
    <LocLastLocAttemptVersionLookup xmlns="6e9ea02a-742f-4d68-9828-878561d4a93c">856622</LocLastLocAttemptVersionLookup>
    <PolicheckWords xmlns="6e9ea02a-742f-4d68-9828-878561d4a93c" xsi:nil="true"/>
    <SubmitterId xmlns="6e9ea02a-742f-4d68-9828-878561d4a93c" xsi:nil="true"/>
    <AcquiredFrom xmlns="6e9ea02a-742f-4d68-9828-878561d4a93c">Internal MS</AcquiredFrom>
    <EditorialStatus xmlns="6e9ea02a-742f-4d68-9828-878561d4a93c">Complete</EditorialStatus>
    <Markets xmlns="6e9ea02a-742f-4d68-9828-878561d4a93c"/>
    <OriginAsset xmlns="6e9ea02a-742f-4d68-9828-878561d4a93c" xsi:nil="true"/>
    <AssetStart xmlns="6e9ea02a-742f-4d68-9828-878561d4a93c">2012-09-19T11:18:00+00:00</AssetStart>
    <FriendlyTitle xmlns="6e9ea02a-742f-4d68-9828-878561d4a93c" xsi:nil="true"/>
    <MarketSpecific xmlns="6e9ea02a-742f-4d68-9828-878561d4a93c">false</MarketSpecific>
    <TPNamespace xmlns="6e9ea02a-742f-4d68-9828-878561d4a93c" xsi:nil="true"/>
    <PublishStatusLookup xmlns="6e9ea02a-742f-4d68-9828-878561d4a93c">
      <Value>325483</Value>
    </PublishStatusLookup>
    <APAuthor xmlns="6e9ea02a-742f-4d68-9828-878561d4a93c">
      <UserInfo>
        <DisplayName>REDMOND\v-anij</DisplayName>
        <AccountId>2469</AccountId>
        <AccountType/>
      </UserInfo>
    </APAuthor>
    <TPCommandLine xmlns="6e9ea02a-742f-4d68-9828-878561d4a93c" xsi:nil="true"/>
    <IntlLangReviewer xmlns="6e9ea02a-742f-4d68-9828-878561d4a93c" xsi:nil="true"/>
    <OpenTemplate xmlns="6e9ea02a-742f-4d68-9828-878561d4a93c">true</OpenTemplate>
    <CSXSubmissionDate xmlns="6e9ea02a-742f-4d68-9828-878561d4a93c" xsi:nil="true"/>
    <TaxCatchAll xmlns="6e9ea02a-742f-4d68-9828-878561d4a93c"/>
    <Manager xmlns="6e9ea02a-742f-4d68-9828-878561d4a93c" xsi:nil="true"/>
    <NumericId xmlns="6e9ea02a-742f-4d68-9828-878561d4a93c" xsi:nil="true"/>
    <ParentAssetId xmlns="6e9ea02a-742f-4d68-9828-878561d4a93c" xsi:nil="true"/>
    <OriginalSourceMarket xmlns="6e9ea02a-742f-4d68-9828-878561d4a93c">english</OriginalSourceMarket>
    <ApprovalStatus xmlns="6e9ea02a-742f-4d68-9828-878561d4a93c">InProgress</ApprovalStatus>
    <TPComponent xmlns="6e9ea02a-742f-4d68-9828-878561d4a93c" xsi:nil="true"/>
    <EditorialTags xmlns="6e9ea02a-742f-4d68-9828-878561d4a93c" xsi:nil="true"/>
    <TPExecutable xmlns="6e9ea02a-742f-4d68-9828-878561d4a93c" xsi:nil="true"/>
    <TPLaunchHelpLink xmlns="6e9ea02a-742f-4d68-9828-878561d4a93c" xsi:nil="true"/>
    <LocComments xmlns="6e9ea02a-742f-4d68-9828-878561d4a93c" xsi:nil="true"/>
    <LocRecommendedHandoff xmlns="6e9ea02a-742f-4d68-9828-878561d4a93c" xsi:nil="true"/>
    <SourceTitle xmlns="6e9ea02a-742f-4d68-9828-878561d4a93c" xsi:nil="true"/>
    <CSXUpdate xmlns="6e9ea02a-742f-4d68-9828-878561d4a93c">false</CSXUpdate>
    <IntlLocPriority xmlns="6e9ea02a-742f-4d68-9828-878561d4a93c" xsi:nil="true"/>
    <UAProjectedTotalWords xmlns="6e9ea02a-742f-4d68-9828-878561d4a93c" xsi:nil="true"/>
    <AssetType xmlns="6e9ea02a-742f-4d68-9828-878561d4a93c">TP</AssetType>
    <MachineTranslated xmlns="6e9ea02a-742f-4d68-9828-878561d4a93c">false</MachineTranslated>
    <OutputCachingOn xmlns="6e9ea02a-742f-4d68-9828-878561d4a93c">false</OutputCachingOn>
    <TemplateStatus xmlns="6e9ea02a-742f-4d68-9828-878561d4a93c">Complete</TemplateStatus>
    <IsSearchable xmlns="6e9ea02a-742f-4d68-9828-878561d4a93c">true</IsSearchable>
    <ContentItem xmlns="6e9ea02a-742f-4d68-9828-878561d4a93c" xsi:nil="true"/>
    <HandoffToMSDN xmlns="6e9ea02a-742f-4d68-9828-878561d4a93c" xsi:nil="true"/>
    <ShowIn xmlns="6e9ea02a-742f-4d68-9828-878561d4a93c">Show everywhere</ShowIn>
    <ThumbnailAssetId xmlns="6e9ea02a-742f-4d68-9828-878561d4a93c" xsi:nil="true"/>
    <UALocComments xmlns="6e9ea02a-742f-4d68-9828-878561d4a93c" xsi:nil="true"/>
    <UALocRecommendation xmlns="6e9ea02a-742f-4d68-9828-878561d4a93c">Localize</UALocRecommendation>
    <LastModifiedDateTime xmlns="6e9ea02a-742f-4d68-9828-878561d4a93c" xsi:nil="true"/>
    <LegacyData xmlns="6e9ea02a-742f-4d68-9828-878561d4a93c" xsi:nil="true"/>
    <LocManualTestRequired xmlns="6e9ea02a-742f-4d68-9828-878561d4a93c">false</LocManualTestRequired>
    <LocMarketGroupTiers2 xmlns="6e9ea02a-742f-4d68-9828-878561d4a93c" xsi:nil="true"/>
    <ClipArtFilename xmlns="6e9ea02a-742f-4d68-9828-878561d4a93c" xsi:nil="true"/>
    <TPApplication xmlns="6e9ea02a-742f-4d68-9828-878561d4a93c" xsi:nil="true"/>
    <CSXHash xmlns="6e9ea02a-742f-4d68-9828-878561d4a93c" xsi:nil="true"/>
    <DirectSourceMarket xmlns="6e9ea02a-742f-4d68-9828-878561d4a93c">english</DirectSourceMarket>
    <PrimaryImageGen xmlns="6e9ea02a-742f-4d68-9828-878561d4a93c">false</PrimaryImageGen>
    <PlannedPubDate xmlns="6e9ea02a-742f-4d68-9828-878561d4a93c" xsi:nil="true"/>
    <CSXSubmissionMarket xmlns="6e9ea02a-742f-4d68-9828-878561d4a93c" xsi:nil="true"/>
    <Downloads xmlns="6e9ea02a-742f-4d68-9828-878561d4a93c">0</Downloads>
    <ArtSampleDocs xmlns="6e9ea02a-742f-4d68-9828-878561d4a93c" xsi:nil="true"/>
    <TrustLevel xmlns="6e9ea02a-742f-4d68-9828-878561d4a93c">1 Microsoft Managed Content</TrustLevel>
    <BlockPublish xmlns="6e9ea02a-742f-4d68-9828-878561d4a93c">false</BlockPublish>
    <TPLaunchHelpLinkType xmlns="6e9ea02a-742f-4d68-9828-878561d4a93c">Template</TPLaunchHelpLinkType>
    <LocalizationTagsTaxHTField0 xmlns="6e9ea02a-742f-4d68-9828-878561d4a93c">
      <Terms xmlns="http://schemas.microsoft.com/office/infopath/2007/PartnerControls"/>
    </LocalizationTagsTaxHTField0>
    <BusinessGroup xmlns="6e9ea02a-742f-4d68-9828-878561d4a93c" xsi:nil="true"/>
    <Providers xmlns="6e9ea02a-742f-4d68-9828-878561d4a93c" xsi:nil="true"/>
    <TemplateTemplateType xmlns="6e9ea02a-742f-4d68-9828-878561d4a93c">Excel Spreadsheet Template</TemplateTemplateType>
    <TimesCloned xmlns="6e9ea02a-742f-4d68-9828-878561d4a93c" xsi:nil="true"/>
    <TPAppVersion xmlns="6e9ea02a-742f-4d68-9828-878561d4a93c" xsi:nil="true"/>
    <VoteCount xmlns="6e9ea02a-742f-4d68-9828-878561d4a93c" xsi:nil="true"/>
    <FeatureTagsTaxHTField0 xmlns="6e9ea02a-742f-4d68-9828-878561d4a93c">
      <Terms xmlns="http://schemas.microsoft.com/office/infopath/2007/PartnerControls"/>
    </FeatureTagsTaxHTField0>
    <Provider xmlns="6e9ea02a-742f-4d68-9828-878561d4a93c" xsi:nil="true"/>
    <UACurrentWords xmlns="6e9ea02a-742f-4d68-9828-878561d4a93c" xsi:nil="true"/>
    <AssetId xmlns="6e9ea02a-742f-4d68-9828-878561d4a93c">TP103458065</AssetId>
    <TPClientViewer xmlns="6e9ea02a-742f-4d68-9828-878561d4a93c" xsi:nil="true"/>
    <DSATActionTaken xmlns="6e9ea02a-742f-4d68-9828-878561d4a93c" xsi:nil="true"/>
    <APEditor xmlns="6e9ea02a-742f-4d68-9828-878561d4a93c">
      <UserInfo>
        <DisplayName/>
        <AccountId xsi:nil="true"/>
        <AccountType/>
      </UserInfo>
    </APEditor>
    <TPInstallLocation xmlns="6e9ea02a-742f-4d68-9828-878561d4a93c" xsi:nil="true"/>
    <OOCacheId xmlns="6e9ea02a-742f-4d68-9828-878561d4a93c" xsi:nil="true"/>
    <IsDeleted xmlns="6e9ea02a-742f-4d68-9828-878561d4a93c">false</IsDeleted>
    <PublishTargets xmlns="6e9ea02a-742f-4d68-9828-878561d4a93c">OfficeOnlineVNext</PublishTargets>
    <ApprovalLog xmlns="6e9ea02a-742f-4d68-9828-878561d4a93c" xsi:nil="true"/>
    <BugNumber xmlns="6e9ea02a-742f-4d68-9828-878561d4a93c" xsi:nil="true"/>
    <CrawlForDependencies xmlns="6e9ea02a-742f-4d68-9828-878561d4a93c">false</CrawlForDependencies>
    <InternalTagsTaxHTField0 xmlns="6e9ea02a-742f-4d68-9828-878561d4a93c">
      <Terms xmlns="http://schemas.microsoft.com/office/infopath/2007/PartnerControls"/>
    </InternalTagsTaxHTField0>
    <LastHandOff xmlns="6e9ea02a-742f-4d68-9828-878561d4a93c" xsi:nil="true"/>
    <Milestone xmlns="6e9ea02a-742f-4d68-9828-878561d4a93c" xsi:nil="true"/>
    <OriginalRelease xmlns="6e9ea02a-742f-4d68-9828-878561d4a93c">15</OriginalRelease>
    <RecommendationsModifier xmlns="6e9ea02a-742f-4d68-9828-878561d4a93c" xsi:nil="true"/>
    <ScenarioTagsTaxHTField0 xmlns="6e9ea02a-742f-4d68-9828-878561d4a93c">
      <Terms xmlns="http://schemas.microsoft.com/office/infopath/2007/PartnerControls"/>
    </ScenarioTagsTaxHTField0>
    <UANotes xmlns="6e9ea02a-742f-4d68-9828-878561d4a93c" xsi:nil="true"/>
  </documentManagement>
</p:properties>
</file>

<file path=customXml/itemProps1.xml><?xml version="1.0" encoding="utf-8"?>
<ds:datastoreItem xmlns:ds="http://schemas.openxmlformats.org/officeDocument/2006/customXml" ds:itemID="{20EC72FE-14EA-4942-BC0B-4DED010E13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e9ea02a-742f-4d68-9828-878561d4a9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0BE4E2F-F9E2-47EA-9749-00C2632BC6C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A85211-E3EF-4462-8EF7-B98D9AD79D9F}">
  <ds:schemaRefs>
    <ds:schemaRef ds:uri="http://schemas.microsoft.com/office/2006/metadata/properties"/>
    <ds:schemaRef ds:uri="http://schemas.microsoft.com/office/infopath/2007/PartnerControls"/>
    <ds:schemaRef ds:uri="6e9ea02a-742f-4d68-9828-878561d4a93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12</vt:i4>
      </vt:variant>
      <vt:variant>
        <vt:lpstr>טווחים בעלי שם</vt:lpstr>
      </vt:variant>
      <vt:variant>
        <vt:i4>13</vt:i4>
      </vt:variant>
    </vt:vector>
  </HeadingPairs>
  <TitlesOfParts>
    <vt:vector size="25" baseType="lpstr">
      <vt:lpstr>ינואר</vt:lpstr>
      <vt:lpstr>פברואר</vt:lpstr>
      <vt:lpstr>מרץ</vt:lpstr>
      <vt:lpstr>אפריל</vt:lpstr>
      <vt:lpstr>מאי</vt:lpstr>
      <vt:lpstr>יוני</vt:lpstr>
      <vt:lpstr>יולי</vt:lpstr>
      <vt:lpstr>אוגוסט</vt:lpstr>
      <vt:lpstr>ספטמבר</vt:lpstr>
      <vt:lpstr>אוקטובר</vt:lpstr>
      <vt:lpstr>נובמבר</vt:lpstr>
      <vt:lpstr>דצמבר</vt:lpstr>
      <vt:lpstr>CalendarYear</vt:lpstr>
      <vt:lpstr>אוגוסט!אזור_הדפסה</vt:lpstr>
      <vt:lpstr>אוקטובר!אזור_הדפסה</vt:lpstr>
      <vt:lpstr>אפריל!אזור_הדפסה</vt:lpstr>
      <vt:lpstr>דצמבר!אזור_הדפסה</vt:lpstr>
      <vt:lpstr>יולי!אזור_הדפסה</vt:lpstr>
      <vt:lpstr>יוני!אזור_הדפסה</vt:lpstr>
      <vt:lpstr>ינואר!אזור_הדפסה</vt:lpstr>
      <vt:lpstr>מאי!אזור_הדפסה</vt:lpstr>
      <vt:lpstr>מרץ!אזור_הדפסה</vt:lpstr>
      <vt:lpstr>נובמבר!אזור_הדפסה</vt:lpstr>
      <vt:lpstr>ספטמבר!אזור_הדפסה</vt:lpstr>
      <vt:lpstr>פברואר!אזור_הדפסה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USER6</dc:creator>
  <cp:lastModifiedBy>USER6</cp:lastModifiedBy>
  <dcterms:created xsi:type="dcterms:W3CDTF">2012-09-17T22:36:33Z</dcterms:created>
  <dcterms:modified xsi:type="dcterms:W3CDTF">2022-11-30T17:08:10Z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0x010100DEBB3141636B894099107E6745BE213F04000498BE45EB900B4AB4820FEB2B334769</vt:lpwstr>
  </property>
  <property fmtid="{D5CDD505-2E9C-101B-9397-08002B2CF9AE}" pid="3" name="InternalTags">
    <vt:lpwstr/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  <property fmtid="{D5CDD505-2E9C-101B-9397-08002B2CF9AE}" pid="8" name="HiddenCategoryTags">
    <vt:lpwstr/>
  </property>
  <property fmtid="{D5CDD505-2E9C-101B-9397-08002B2CF9AE}" pid="9" name="CategoryTags">
    <vt:lpwstr/>
  </property>
  <property fmtid="{D5CDD505-2E9C-101B-9397-08002B2CF9AE}" pid="10" name="CategoryTagsTaxHTField0">
    <vt:lpwstr/>
  </property>
  <property fmtid="{D5CDD505-2E9C-101B-9397-08002B2CF9AE}" pid="11" name="HiddenCategoryTagsTaxHTField0">
    <vt:lpwstr/>
  </property>
</Properties>
</file>